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第20期周报\"/>
    </mc:Choice>
  </mc:AlternateContent>
  <bookViews>
    <workbookView windowHeight="17680" activeTab="2"/>
  </bookViews>
  <sheets>
    <sheet name="数据分析-第21期" sheetId="2" r:id="rId1"/>
    <sheet name="个项目工程量汇总8.31" sheetId="3" r:id="rId2"/>
    <sheet name="大新项目分项工程量8.31" sheetId="4" r:id="rId3"/>
    <sheet name="Sheet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<sst xmlns="http://schemas.openxmlformats.org/spreadsheetml/2006/main" count="432" uniqueCount="101">
  <si>
    <t>第21期重点项目生产进度指标分析</t>
  </si>
  <si>
    <t>大新白改黑项目完成数量</t>
  </si>
  <si>
    <t>单位</t>
  </si>
  <si>
    <t>目标数量</t>
  </si>
  <si>
    <t>第17期完成量</t>
  </si>
  <si>
    <t>第18期完成量</t>
  </si>
  <si>
    <t>第19期完成量</t>
  </si>
  <si>
    <t>第20期完成量</t>
  </si>
  <si>
    <t>第21期完成量</t>
  </si>
  <si>
    <t>大新白改黑</t>
  </si>
  <si>
    <t>水泥混凝土路面</t>
  </si>
  <si>
    <r>
      <t>m</t>
    </r>
    <r>
      <rPr>
        <sz val="8"/>
        <color indexed="8"/>
        <rFont val="方正仿宋_GB18030"/>
        <charset val="134"/>
      </rPr>
      <t>³</t>
    </r>
  </si>
  <si>
    <t>微裂再生</t>
  </si>
  <si>
    <t>万㎡</t>
  </si>
  <si>
    <t>铣刨后铺装4+8厘米</t>
  </si>
  <si>
    <t>沥青碎石防水粘结层</t>
  </si>
  <si>
    <t>超薄罩面</t>
  </si>
  <si>
    <t>C30混凝土路边石基础</t>
  </si>
  <si>
    <t>花岗岩</t>
  </si>
  <si>
    <t>大新白改黑项目完成产值</t>
  </si>
  <si>
    <t>目标产值（万元）</t>
  </si>
  <si>
    <t>第17期完成产值</t>
  </si>
  <si>
    <t>第18期完成产值</t>
  </si>
  <si>
    <t>第19期完成产值</t>
  </si>
  <si>
    <t>第20期完成产值</t>
  </si>
  <si>
    <t>第21期完成产值</t>
  </si>
  <si>
    <t>万元</t>
  </si>
  <si>
    <t>小计</t>
  </si>
  <si>
    <t>2026年重点项目完成工程数量</t>
  </si>
  <si>
    <t>总量/图纸工程量</t>
  </si>
  <si>
    <t>17期完成数量</t>
  </si>
  <si>
    <t>18期完成数量</t>
  </si>
  <si>
    <t>第19期完成数量</t>
  </si>
  <si>
    <t>第20期完成数量</t>
  </si>
  <si>
    <t>第21期完成数量</t>
  </si>
  <si>
    <t>大新白改黑项目</t>
  </si>
  <si>
    <t>政府还贷二分部</t>
  </si>
  <si>
    <t>晋城薄层-罩面</t>
  </si>
  <si>
    <t>晋城薄层-磨耗层</t>
  </si>
  <si>
    <t>临汾北薄层</t>
  </si>
  <si>
    <t>临汾南薄层-罩面</t>
  </si>
  <si>
    <t>临汾南薄层-磨耗层</t>
  </si>
  <si>
    <t>运城薄层-罩面</t>
  </si>
  <si>
    <t>政府还贷一分部</t>
  </si>
  <si>
    <t>中部阳左薄层</t>
  </si>
  <si>
    <t>太旧平阳薄层—磨耗层</t>
  </si>
  <si>
    <t>吕梁北薄层—罩面</t>
  </si>
  <si>
    <t>吕梁北薄层—磨耗层</t>
  </si>
  <si>
    <t>朔州薄层</t>
  </si>
  <si>
    <t>政府还贷热再生分部</t>
  </si>
  <si>
    <t>临汾北热再生</t>
  </si>
  <si>
    <t>长治绕城热再生</t>
  </si>
  <si>
    <t>太旧热再生</t>
  </si>
  <si>
    <t>运城热再生</t>
  </si>
  <si>
    <t>内蒙热再生，14万平米</t>
  </si>
  <si>
    <t>吕梁段路况提升集中养护项目</t>
  </si>
  <si>
    <t>吕梁南薄层——罩面</t>
  </si>
  <si>
    <t>吕梁南薄层——磨耗层</t>
  </si>
  <si>
    <t>2026年长临高速路面车辙病害处治工程</t>
  </si>
  <si>
    <t>长治长临热再生</t>
  </si>
  <si>
    <t>2026年重点项目完成产值</t>
  </si>
  <si>
    <t>目标产值/合同产值（万元）</t>
  </si>
  <si>
    <t>17期完成产值</t>
  </si>
  <si>
    <t>18期完成产值</t>
  </si>
  <si>
    <t>19期完成产值</t>
  </si>
  <si>
    <t>2026年重点项目计量回款（第21期）</t>
  </si>
  <si>
    <t>计量单位</t>
  </si>
  <si>
    <t>第21期项目计量金额（万元）</t>
  </si>
  <si>
    <t>第21期项目回款金额（万元）</t>
  </si>
  <si>
    <r>
      <rPr>
        <b/>
        <sz val="11"/>
        <rFont val="SimSun"/>
        <charset val="134"/>
      </rPr>
      <t>2026年路面处治工程数量统计表</t>
    </r>
  </si>
  <si>
    <t>工程项目</t>
  </si>
  <si>
    <t>合同签订额(万元)</t>
  </si>
  <si>
    <t>薄层</t>
  </si>
  <si>
    <t>磨耗层</t>
  </si>
  <si>
    <t>热再生</t>
  </si>
  <si>
    <t>铣刨重铺</t>
  </si>
  <si>
    <t>图纸总量</t>
  </si>
  <si>
    <t>完成量</t>
  </si>
  <si>
    <t>工程项目完成率</t>
  </si>
  <si>
    <t>预估已完成产值(万元)</t>
  </si>
  <si>
    <t>预估产值完成率</t>
  </si>
  <si>
    <t>项目计量金额（万元）</t>
  </si>
  <si>
    <t>项目回款金额（万元）</t>
  </si>
  <si>
    <t>备注</t>
  </si>
  <si>
    <t>/</t>
  </si>
  <si>
    <t>因施工图工程量调整，产值由19616万元核减至19034万元</t>
  </si>
  <si>
    <t>384.1458
（包含热再生）</t>
  </si>
  <si>
    <t>变更为热再生</t>
  </si>
  <si>
    <t>预计调整为就地热再生</t>
  </si>
  <si>
    <t>1018.7399
（包含热再生）</t>
  </si>
  <si>
    <t>产值调整至300万元</t>
  </si>
  <si>
    <t>核减0.83万㎡，总量为11.07万㎡</t>
  </si>
  <si>
    <t>原合同84201.7㎡，超薄罩面变更热再生21057.7㎡，业主指定段落4410㎡,共计109669.4</t>
  </si>
  <si>
    <t>内蒙热再生</t>
  </si>
  <si>
    <t>超粘磨耗层核减两万</t>
  </si>
  <si>
    <t>单技术完成率</t>
  </si>
  <si>
    <t>注：工程与产值务必填写准确，与图纸/合同相一致，填写时可适当调整小数点后位置</t>
  </si>
  <si>
    <t>大新白改黑项目分项工程量</t>
  </si>
  <si>
    <t>总量</t>
  </si>
  <si>
    <t>产值（万元）</t>
  </si>
  <si>
    <t>m³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</si>
</sst>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0_ "/>
    <numFmt numFmtId="178" formatCode="\ 0.0_ "/>
    <numFmt numFmtId="179" formatCode="0.00_ "/>
    <numFmt numFmtId="180" formatCode="\ \ 0.0000_ "/>
    <numFmt numFmtId="181" formatCode="\ \ 0.0_ "/>
    <numFmt numFmtId="182" formatCode="0.0_ "/>
    <numFmt numFmtId="183" formatCode="\ 0_ "/>
    <numFmt numFmtId="184" formatCode="\ \ 0.00%"/>
    <numFmt numFmtId="185" formatCode="0.0000_ "/>
  </numFmts>
  <fonts count="47">
    <font>
      <sz val="11"/>
      <color rgb="FF000000"/>
      <name val="Arial"/>
      <charset val="204"/>
    </font>
    <font>
      <sz val="11"/>
      <color rgb="FF000000"/>
      <name val="宋体"/>
      <charset val="20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indexed="8"/>
      <name val="宋体"/>
      <charset val="134"/>
      <scheme val="major"/>
    </font>
    <font>
      <sz val="9"/>
      <color rgb="FF000000"/>
      <name val="宋体"/>
      <charset val="20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b/>
      <sz val="11"/>
      <color rgb="FF000000"/>
      <name val="SimSun"/>
      <charset val="134"/>
    </font>
    <font>
      <sz val="10"/>
      <color theme="1"/>
      <name val="仿宋"/>
      <charset val="134"/>
    </font>
    <font>
      <sz val="9"/>
      <color rgb="FF001030"/>
      <name val="宋体"/>
      <charset val="134"/>
    </font>
    <font>
      <sz val="9"/>
      <color rgb="FF101040"/>
      <name val="宋体"/>
      <charset val="134"/>
    </font>
    <font>
      <sz val="9"/>
      <color rgb="FF102030"/>
      <name val="宋体"/>
      <charset val="134"/>
    </font>
    <font>
      <b/>
      <sz val="10"/>
      <color rgb="FF000000"/>
      <name val="宋体"/>
      <charset val="204"/>
    </font>
    <font>
      <sz val="8"/>
      <color rgb="FF000000"/>
      <name val="方正仿宋_GB2312"/>
      <charset val="204"/>
    </font>
    <font>
      <sz val="14"/>
      <color rgb="FF000000"/>
      <name val="方正公文小标宋"/>
      <charset val="204"/>
    </font>
    <font>
      <b/>
      <sz val="8"/>
      <name val="方正仿宋_GB2312"/>
      <charset val="134"/>
    </font>
    <font>
      <sz val="8"/>
      <name val="方正仿宋_GB2312"/>
      <charset val="134"/>
    </font>
    <font>
      <sz val="8"/>
      <color indexed="8"/>
      <name val="方正仿宋_GB2312"/>
      <charset val="134"/>
    </font>
    <font>
      <sz val="8"/>
      <color rgb="FF000000"/>
      <name val="方正仿宋_GB2312"/>
      <charset val="134"/>
    </font>
    <font>
      <sz val="8"/>
      <name val="方正仿宋_GB2312"/>
      <charset val="0"/>
    </font>
    <font>
      <b/>
      <sz val="8"/>
      <color rgb="FF000000"/>
      <name val="方正仿宋_GB2312"/>
      <charset val="204"/>
    </font>
    <font>
      <sz val="8"/>
      <color rgb="FF101040"/>
      <name val="方正仿宋_GB2312"/>
      <charset val="134"/>
    </font>
    <font>
      <b/>
      <sz val="8"/>
      <color rgb="FFFF0000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indexed="8"/>
      <name val="方正仿宋_GB18030"/>
      <charset val="134"/>
    </font>
    <font>
      <b/>
      <sz val="11"/>
      <name val="SimSu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11" applyNumberFormat="0" applyAlignment="0" applyProtection="0">
      <alignment vertical="center"/>
    </xf>
    <xf numFmtId="0" fontId="35" fillId="10" borderId="12" applyNumberFormat="0" applyAlignment="0" applyProtection="0">
      <alignment vertical="center"/>
    </xf>
    <xf numFmtId="0" fontId="36" fillId="10" borderId="11" applyNumberFormat="0" applyAlignment="0" applyProtection="0">
      <alignment vertical="center"/>
    </xf>
    <xf numFmtId="0" fontId="37" fillId="11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</cellStyleXfs>
  <cellXfs count="119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182" fontId="3" fillId="0" borderId="1" xfId="0" applyNumberFormat="1" applyFont="1" applyFill="1" applyBorder="1" applyAlignment="1">
      <alignment horizontal="center" vertical="center" wrapText="1"/>
    </xf>
    <xf numFmtId="183" fontId="3" fillId="0" borderId="1" xfId="0" applyNumberFormat="1" applyFont="1" applyFill="1" applyBorder="1" applyAlignment="1">
      <alignment horizontal="center" vertical="center" wrapText="1"/>
    </xf>
    <xf numFmtId="184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center" vertical="center" wrapText="1"/>
    </xf>
    <xf numFmtId="18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4" fontId="3" fillId="2" borderId="1" xfId="0" applyNumberFormat="1" applyFont="1" applyFill="1" applyBorder="1" applyAlignment="1">
      <alignment horizontal="center" vertical="center" wrapText="1"/>
    </xf>
    <xf numFmtId="183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81" fontId="11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81" fontId="3" fillId="3" borderId="1" xfId="0" applyNumberFormat="1" applyFont="1" applyFill="1" applyBorder="1" applyAlignment="1">
      <alignment horizontal="center" vertical="center" wrapText="1"/>
    </xf>
    <xf numFmtId="182" fontId="12" fillId="3" borderId="1" xfId="0" applyNumberFormat="1" applyFont="1" applyFill="1" applyBorder="1" applyAlignment="1">
      <alignment horizontal="center" vertical="center" wrapText="1"/>
    </xf>
    <xf numFmtId="184" fontId="3" fillId="3" borderId="1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181" fontId="13" fillId="2" borderId="1" xfId="0" applyNumberFormat="1" applyFont="1" applyFill="1" applyBorder="1" applyAlignment="1">
      <alignment horizontal="center" vertical="center" wrapText="1"/>
    </xf>
    <xf numFmtId="185" fontId="3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81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8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83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83" fontId="3" fillId="0" borderId="4" xfId="0" applyNumberFormat="1" applyFont="1" applyFill="1" applyBorder="1" applyAlignment="1">
      <alignment horizontal="center" vertical="center" wrapText="1"/>
    </xf>
    <xf numFmtId="184" fontId="3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9" fontId="17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79" fontId="19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9" fontId="18" fillId="0" borderId="1" xfId="0" applyNumberFormat="1" applyFont="1" applyFill="1" applyBorder="1" applyAlignment="1" applyProtection="1">
      <alignment horizontal="center" vertical="center" wrapText="1"/>
    </xf>
    <xf numFmtId="179" fontId="20" fillId="0" borderId="1" xfId="0" applyNumberFormat="1" applyFont="1" applyFill="1" applyBorder="1" applyAlignment="1">
      <alignment horizontal="center" vertical="center" wrapText="1"/>
    </xf>
    <xf numFmtId="179" fontId="21" fillId="0" borderId="1" xfId="0" applyNumberFormat="1" applyFont="1" applyFill="1" applyBorder="1" applyAlignment="1">
      <alignment horizontal="center" vertical="center"/>
    </xf>
    <xf numFmtId="179" fontId="22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182" fontId="2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/>
    </xf>
    <xf numFmtId="182" fontId="23" fillId="0" borderId="1" xfId="0" applyNumberFormat="1" applyFont="1" applyFill="1" applyBorder="1" applyAlignment="1">
      <alignment horizontal="center" vertical="center" wrapText="1"/>
    </xf>
    <xf numFmtId="185" fontId="20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>
      <alignment horizontal="center" vertical="center" wrapText="1"/>
    </xf>
    <xf numFmtId="181" fontId="20" fillId="5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 wrapText="1"/>
    </xf>
    <xf numFmtId="183" fontId="20" fillId="0" borderId="1" xfId="0" applyNumberFormat="1" applyFont="1" applyFill="1" applyBorder="1" applyAlignment="1">
      <alignment horizontal="center" vertical="center" wrapText="1"/>
    </xf>
    <xf numFmtId="183" fontId="15" fillId="0" borderId="1" xfId="0" applyNumberFormat="1" applyFont="1" applyBorder="1" applyAlignment="1">
      <alignment horizontal="center" vertical="center"/>
    </xf>
    <xf numFmtId="183" fontId="20" fillId="0" borderId="1" xfId="0" applyNumberFormat="1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center" vertical="center" wrapText="1"/>
    </xf>
    <xf numFmtId="183" fontId="15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18" fillId="7" borderId="1" xfId="0" applyNumberFormat="1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90"/>
  <sheetViews>
    <sheetView zoomScale="130" zoomScaleNormal="130" topLeftCell="A66" workbookViewId="0">
      <selection activeCell="G112" sqref="G112"/>
    </sheetView>
  </sheetViews>
  <sheetFormatPr defaultColWidth="9" defaultRowHeight="10.5"/>
  <cols>
    <col min="1" max="1" width="14.375" style="82" customWidth="1"/>
    <col min="2" max="2" width="16.5" style="82" customWidth="1"/>
    <col min="3" max="3" width="9.75" style="82" customWidth="1"/>
    <col min="4" max="4" width="13.3333333333333" style="82" customWidth="1"/>
    <col min="5" max="5" width="12.8333333333333" style="82" customWidth="1"/>
    <col min="6" max="6" width="11.125" style="82" customWidth="1"/>
    <col min="7" max="7" width="12" style="82" customWidth="1"/>
    <col min="8" max="8" width="10.9166666666667" style="82" customWidth="1"/>
    <col min="9" max="9" width="14.6666666666667" style="82" customWidth="1"/>
    <col min="10" max="11" width="9" style="82"/>
    <col min="12" max="12" width="9.41666666666667" style="82"/>
    <col min="13" max="16384" width="9" style="82"/>
  </cols>
  <sheetData>
    <row r="1" ht="30" customHeight="1" spans="1:9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>
      <c r="A2" s="84" t="s">
        <v>1</v>
      </c>
      <c r="B2" s="84"/>
      <c r="C2" s="85" t="s">
        <v>2</v>
      </c>
      <c r="D2" s="85" t="s">
        <v>3</v>
      </c>
      <c r="E2" s="86" t="s">
        <v>4</v>
      </c>
      <c r="F2" s="86" t="s">
        <v>5</v>
      </c>
      <c r="G2" s="86" t="s">
        <v>6</v>
      </c>
      <c r="H2" s="87" t="s">
        <v>7</v>
      </c>
      <c r="I2" s="88" t="s">
        <v>8</v>
      </c>
    </row>
    <row r="3" spans="1:9">
      <c r="A3" s="85" t="s">
        <v>9</v>
      </c>
      <c r="B3" s="85" t="s">
        <v>10</v>
      </c>
      <c r="C3" s="89" t="s">
        <v>11</v>
      </c>
      <c r="D3" s="89">
        <v>4867.2</v>
      </c>
      <c r="E3" s="86">
        <v>4538.5</v>
      </c>
      <c r="F3" s="86">
        <v>4538.5</v>
      </c>
      <c r="G3" s="86">
        <v>4538.5</v>
      </c>
      <c r="H3" s="90">
        <v>4538.5</v>
      </c>
      <c r="I3" s="90"/>
    </row>
    <row r="4" spans="1:9">
      <c r="A4" s="85"/>
      <c r="B4" s="85" t="s">
        <v>12</v>
      </c>
      <c r="C4" s="91" t="s">
        <v>13</v>
      </c>
      <c r="D4" s="91">
        <v>80.31391</v>
      </c>
      <c r="E4" s="86">
        <v>52.180055</v>
      </c>
      <c r="F4" s="86">
        <v>69.687055</v>
      </c>
      <c r="G4" s="86">
        <v>79.11382</v>
      </c>
      <c r="H4" s="90">
        <v>79.11382</v>
      </c>
      <c r="I4" s="90"/>
    </row>
    <row r="5" spans="1:9">
      <c r="A5" s="85"/>
      <c r="B5" s="85" t="s">
        <v>14</v>
      </c>
      <c r="C5" s="91" t="s">
        <v>13</v>
      </c>
      <c r="D5" s="92">
        <v>52.9406</v>
      </c>
      <c r="E5" s="86">
        <v>27.3817</v>
      </c>
      <c r="F5" s="86">
        <v>31.7146</v>
      </c>
      <c r="G5" s="86">
        <v>41.0964</v>
      </c>
      <c r="H5" s="90">
        <v>44.7983</v>
      </c>
      <c r="I5" s="90"/>
    </row>
    <row r="6" spans="1:9">
      <c r="A6" s="85"/>
      <c r="B6" s="85" t="s">
        <v>15</v>
      </c>
      <c r="C6" s="91" t="s">
        <v>13</v>
      </c>
      <c r="D6" s="92">
        <v>51.416042</v>
      </c>
      <c r="E6" s="86">
        <v>28.427775</v>
      </c>
      <c r="F6" s="86">
        <v>38.690775</v>
      </c>
      <c r="G6" s="86">
        <v>46.317675</v>
      </c>
      <c r="H6" s="90">
        <v>47.200875</v>
      </c>
      <c r="I6" s="90"/>
    </row>
    <row r="7" spans="1:9">
      <c r="A7" s="85"/>
      <c r="B7" s="85" t="s">
        <v>16</v>
      </c>
      <c r="C7" s="91" t="s">
        <v>13</v>
      </c>
      <c r="D7" s="93">
        <v>3.7603</v>
      </c>
      <c r="E7" s="86">
        <v>0.4914</v>
      </c>
      <c r="F7" s="86">
        <v>0.4914</v>
      </c>
      <c r="G7" s="86">
        <v>0.6539</v>
      </c>
      <c r="H7" s="90">
        <v>0.6539</v>
      </c>
      <c r="I7" s="90"/>
    </row>
    <row r="8" spans="1:9">
      <c r="A8" s="85"/>
      <c r="B8" s="85" t="s">
        <v>17</v>
      </c>
      <c r="C8" s="89" t="s">
        <v>11</v>
      </c>
      <c r="D8" s="85">
        <v>3989.96</v>
      </c>
      <c r="E8" s="86">
        <v>2274.4</v>
      </c>
      <c r="F8" s="86">
        <v>2800.4</v>
      </c>
      <c r="G8" s="86">
        <v>3654.96118012422</v>
      </c>
      <c r="H8" s="90">
        <v>3654.96118012422</v>
      </c>
      <c r="I8" s="90"/>
    </row>
    <row r="9" spans="1:9">
      <c r="A9" s="85"/>
      <c r="B9" s="85" t="s">
        <v>18</v>
      </c>
      <c r="C9" s="89" t="s">
        <v>11</v>
      </c>
      <c r="D9" s="85">
        <v>548.3</v>
      </c>
      <c r="E9" s="86">
        <v>244</v>
      </c>
      <c r="F9" s="86">
        <v>312.4</v>
      </c>
      <c r="G9" s="86">
        <v>348</v>
      </c>
      <c r="H9" s="90">
        <v>404</v>
      </c>
      <c r="I9" s="90"/>
    </row>
    <row r="10" spans="1:9">
      <c r="A10" s="86"/>
      <c r="B10" s="86"/>
      <c r="C10" s="86"/>
      <c r="D10" s="86"/>
      <c r="E10" s="86"/>
      <c r="F10" s="86"/>
      <c r="G10" s="86"/>
      <c r="H10" s="90"/>
      <c r="I10" s="90"/>
    </row>
    <row r="13" spans="1:9">
      <c r="A13" s="84" t="s">
        <v>19</v>
      </c>
      <c r="B13" s="84"/>
      <c r="C13" s="85" t="s">
        <v>2</v>
      </c>
      <c r="D13" s="92" t="s">
        <v>20</v>
      </c>
      <c r="E13" s="86" t="s">
        <v>21</v>
      </c>
      <c r="F13" s="86" t="s">
        <v>22</v>
      </c>
      <c r="G13" s="86" t="s">
        <v>23</v>
      </c>
      <c r="H13" s="87" t="s">
        <v>24</v>
      </c>
      <c r="I13" s="88" t="s">
        <v>25</v>
      </c>
    </row>
    <row r="14" spans="1:9">
      <c r="A14" s="85" t="s">
        <v>9</v>
      </c>
      <c r="B14" s="85" t="s">
        <v>10</v>
      </c>
      <c r="C14" s="89" t="s">
        <v>26</v>
      </c>
      <c r="D14" s="92">
        <v>19034</v>
      </c>
      <c r="E14" s="86">
        <v>391.282239</v>
      </c>
      <c r="F14" s="86">
        <v>391.282239</v>
      </c>
      <c r="G14" s="86">
        <v>391.282239</v>
      </c>
      <c r="H14" s="90">
        <v>391.282239</v>
      </c>
      <c r="I14" s="90"/>
    </row>
    <row r="15" spans="1:9">
      <c r="A15" s="85"/>
      <c r="B15" s="85" t="s">
        <v>12</v>
      </c>
      <c r="C15" s="89" t="s">
        <v>26</v>
      </c>
      <c r="D15" s="92"/>
      <c r="E15" s="86">
        <v>3668.2578665</v>
      </c>
      <c r="F15" s="86">
        <v>4898.9999665</v>
      </c>
      <c r="G15" s="86">
        <v>5561.701546</v>
      </c>
      <c r="H15" s="90">
        <v>5561.701546</v>
      </c>
      <c r="I15" s="90"/>
    </row>
    <row r="16" spans="1:9">
      <c r="A16" s="85"/>
      <c r="B16" s="85" t="s">
        <v>14</v>
      </c>
      <c r="C16" s="89" t="s">
        <v>26</v>
      </c>
      <c r="D16" s="92"/>
      <c r="E16" s="86">
        <v>5216.761484</v>
      </c>
      <c r="F16" s="86">
        <v>6042.265592</v>
      </c>
      <c r="G16" s="86">
        <v>7829.686128</v>
      </c>
      <c r="H16" s="90">
        <v>8534.972116</v>
      </c>
      <c r="I16" s="90"/>
    </row>
    <row r="17" spans="1:9">
      <c r="A17" s="85"/>
      <c r="B17" s="85" t="s">
        <v>15</v>
      </c>
      <c r="C17" s="89" t="s">
        <v>26</v>
      </c>
      <c r="D17" s="92"/>
      <c r="E17" s="86">
        <v>706.7144865</v>
      </c>
      <c r="F17" s="86">
        <v>961.8526665</v>
      </c>
      <c r="G17" s="86">
        <v>1151.4574005</v>
      </c>
      <c r="H17" s="90">
        <v>1173.4137525</v>
      </c>
      <c r="I17" s="90"/>
    </row>
    <row r="18" spans="1:9">
      <c r="A18" s="85"/>
      <c r="B18" s="85" t="s">
        <v>16</v>
      </c>
      <c r="C18" s="89" t="s">
        <v>26</v>
      </c>
      <c r="D18" s="92"/>
      <c r="E18" s="86">
        <v>100.019556</v>
      </c>
      <c r="F18" s="86">
        <v>136.019556</v>
      </c>
      <c r="G18" s="86">
        <v>169.094806</v>
      </c>
      <c r="H18" s="90">
        <v>169.094806</v>
      </c>
      <c r="I18" s="90"/>
    </row>
    <row r="19" spans="1:9">
      <c r="A19" s="85"/>
      <c r="B19" s="85" t="s">
        <v>17</v>
      </c>
      <c r="C19" s="89" t="s">
        <v>26</v>
      </c>
      <c r="D19" s="92"/>
      <c r="E19" s="86">
        <v>150.79272</v>
      </c>
      <c r="F19" s="86">
        <v>185.66652</v>
      </c>
      <c r="G19" s="86">
        <v>242.323926242236</v>
      </c>
      <c r="H19" s="90">
        <v>242.323926242236</v>
      </c>
      <c r="I19" s="90"/>
    </row>
    <row r="20" spans="1:9">
      <c r="A20" s="85"/>
      <c r="B20" s="85" t="s">
        <v>18</v>
      </c>
      <c r="C20" s="89" t="s">
        <v>26</v>
      </c>
      <c r="D20" s="92"/>
      <c r="E20" s="86">
        <v>62.4884</v>
      </c>
      <c r="F20" s="86">
        <v>80.00564</v>
      </c>
      <c r="G20" s="86">
        <v>89.1228</v>
      </c>
      <c r="H20" s="90">
        <v>103.4644</v>
      </c>
      <c r="I20" s="90"/>
    </row>
    <row r="21" spans="1:9">
      <c r="A21" s="86"/>
      <c r="B21" s="86" t="s">
        <v>27</v>
      </c>
      <c r="C21" s="89" t="s">
        <v>26</v>
      </c>
      <c r="D21" s="86">
        <v>19034</v>
      </c>
      <c r="E21" s="86">
        <v>10296.316752</v>
      </c>
      <c r="F21" s="86">
        <v>12696.09218</v>
      </c>
      <c r="G21" s="94">
        <v>15434.6688457422</v>
      </c>
      <c r="H21" s="90">
        <f>SUM(H14:H20)</f>
        <v>16176.2527857422</v>
      </c>
      <c r="I21" s="90"/>
    </row>
    <row r="24" spans="1:9">
      <c r="A24" s="95" t="s">
        <v>28</v>
      </c>
      <c r="B24" s="95"/>
      <c r="C24" s="96" t="s">
        <v>2</v>
      </c>
      <c r="D24" s="96" t="s">
        <v>29</v>
      </c>
      <c r="E24" s="96" t="s">
        <v>30</v>
      </c>
      <c r="F24" s="96" t="s">
        <v>31</v>
      </c>
      <c r="G24" s="96" t="s">
        <v>32</v>
      </c>
      <c r="H24" s="87" t="s">
        <v>33</v>
      </c>
      <c r="I24" s="88" t="s">
        <v>34</v>
      </c>
    </row>
    <row r="25" spans="1:9">
      <c r="A25" s="96" t="s">
        <v>35</v>
      </c>
      <c r="B25" s="96" t="s">
        <v>9</v>
      </c>
      <c r="C25" s="97" t="s">
        <v>13</v>
      </c>
      <c r="D25" s="98">
        <v>56.7009</v>
      </c>
      <c r="E25" s="99">
        <v>27.8731</v>
      </c>
      <c r="F25" s="100">
        <v>31.7146</v>
      </c>
      <c r="G25" s="100">
        <v>41.7503</v>
      </c>
      <c r="H25" s="101">
        <f>个项目工程量汇总8.31!L3</f>
        <v>44.7983</v>
      </c>
      <c r="I25" s="90"/>
    </row>
    <row r="26" spans="1:9">
      <c r="A26" s="96" t="s">
        <v>36</v>
      </c>
      <c r="B26" s="96" t="s">
        <v>37</v>
      </c>
      <c r="C26" s="97" t="s">
        <v>13</v>
      </c>
      <c r="D26" s="98">
        <v>6</v>
      </c>
      <c r="E26" s="99">
        <v>6</v>
      </c>
      <c r="F26" s="100">
        <v>6</v>
      </c>
      <c r="G26" s="100">
        <v>6</v>
      </c>
      <c r="H26" s="90">
        <f>个项目工程量汇总8.31!L4</f>
        <v>6</v>
      </c>
      <c r="I26" s="90"/>
    </row>
    <row r="27" spans="1:9">
      <c r="A27" s="96" t="s">
        <v>36</v>
      </c>
      <c r="B27" s="96" t="s">
        <v>38</v>
      </c>
      <c r="C27" s="97" t="s">
        <v>13</v>
      </c>
      <c r="D27" s="98">
        <v>7.1</v>
      </c>
      <c r="E27" s="99">
        <v>7.1</v>
      </c>
      <c r="F27" s="100">
        <v>7.1</v>
      </c>
      <c r="G27" s="100">
        <v>7.1</v>
      </c>
      <c r="H27" s="90">
        <f>个项目工程量汇总8.31!L5</f>
        <v>7.1</v>
      </c>
      <c r="I27" s="90"/>
    </row>
    <row r="28" spans="1:9">
      <c r="A28" s="96" t="s">
        <v>36</v>
      </c>
      <c r="B28" s="96" t="s">
        <v>39</v>
      </c>
      <c r="C28" s="97" t="s">
        <v>13</v>
      </c>
      <c r="D28" s="98">
        <v>3.7</v>
      </c>
      <c r="E28" s="99">
        <v>3.7</v>
      </c>
      <c r="F28" s="100">
        <v>3.7</v>
      </c>
      <c r="G28" s="100">
        <v>3.7</v>
      </c>
      <c r="H28" s="90">
        <f>个项目工程量汇总8.31!L6</f>
        <v>3.7</v>
      </c>
      <c r="I28" s="90"/>
    </row>
    <row r="29" spans="1:9">
      <c r="A29" s="96" t="s">
        <v>36</v>
      </c>
      <c r="B29" s="96" t="s">
        <v>40</v>
      </c>
      <c r="C29" s="97" t="s">
        <v>13</v>
      </c>
      <c r="D29" s="98">
        <v>21.5</v>
      </c>
      <c r="E29" s="99">
        <v>15.6</v>
      </c>
      <c r="F29" s="100">
        <v>17.2</v>
      </c>
      <c r="G29" s="100">
        <v>18.8</v>
      </c>
      <c r="H29" s="90">
        <f>个项目工程量汇总8.31!L7</f>
        <v>18.8</v>
      </c>
      <c r="I29" s="90"/>
    </row>
    <row r="30" spans="1:9">
      <c r="A30" s="96" t="s">
        <v>36</v>
      </c>
      <c r="B30" s="96" t="s">
        <v>41</v>
      </c>
      <c r="C30" s="97" t="s">
        <v>13</v>
      </c>
      <c r="D30" s="98">
        <v>7.3</v>
      </c>
      <c r="E30" s="99">
        <v>0</v>
      </c>
      <c r="F30" s="100">
        <v>0</v>
      </c>
      <c r="G30" s="100">
        <v>0</v>
      </c>
      <c r="H30" s="90">
        <f>个项目工程量汇总8.31!L8</f>
        <v>0</v>
      </c>
      <c r="I30" s="90"/>
    </row>
    <row r="31" spans="1:9">
      <c r="A31" s="96" t="s">
        <v>36</v>
      </c>
      <c r="B31" s="96" t="s">
        <v>42</v>
      </c>
      <c r="C31" s="97" t="s">
        <v>13</v>
      </c>
      <c r="D31" s="98">
        <v>2.33977</v>
      </c>
      <c r="E31" s="98">
        <v>0</v>
      </c>
      <c r="F31" s="100">
        <v>0</v>
      </c>
      <c r="G31" s="100">
        <v>0</v>
      </c>
      <c r="H31" s="90">
        <f>个项目工程量汇总8.31!L9</f>
        <v>0</v>
      </c>
      <c r="I31" s="90"/>
    </row>
    <row r="32" spans="1:9">
      <c r="A32" s="96" t="s">
        <v>43</v>
      </c>
      <c r="B32" s="96" t="s">
        <v>44</v>
      </c>
      <c r="C32" s="97" t="s">
        <v>13</v>
      </c>
      <c r="D32" s="98">
        <v>12.816</v>
      </c>
      <c r="E32" s="98">
        <v>12.816</v>
      </c>
      <c r="F32" s="100">
        <v>12.816</v>
      </c>
      <c r="G32" s="100">
        <v>12.816</v>
      </c>
      <c r="H32" s="90">
        <f>个项目工程量汇总8.31!L10</f>
        <v>12.816</v>
      </c>
      <c r="I32" s="90"/>
    </row>
    <row r="33" spans="1:9">
      <c r="A33" s="96" t="s">
        <v>43</v>
      </c>
      <c r="B33" s="96" t="s">
        <v>45</v>
      </c>
      <c r="C33" s="97" t="s">
        <v>13</v>
      </c>
      <c r="D33" s="98">
        <v>19.48895</v>
      </c>
      <c r="E33" s="98">
        <v>0</v>
      </c>
      <c r="F33" s="100">
        <v>0</v>
      </c>
      <c r="G33" s="100">
        <v>0</v>
      </c>
      <c r="H33" s="90">
        <f>个项目工程量汇总8.31!L11</f>
        <v>0</v>
      </c>
      <c r="I33" s="90"/>
    </row>
    <row r="34" spans="1:9">
      <c r="A34" s="96" t="s">
        <v>43</v>
      </c>
      <c r="B34" s="96" t="s">
        <v>46</v>
      </c>
      <c r="C34" s="97" t="s">
        <v>13</v>
      </c>
      <c r="D34" s="98">
        <v>9.2</v>
      </c>
      <c r="E34" s="102">
        <v>0.1</v>
      </c>
      <c r="F34" s="100">
        <v>1.5</v>
      </c>
      <c r="G34" s="100">
        <v>1.59388</v>
      </c>
      <c r="H34" s="90">
        <f>个项目工程量汇总8.31!L12</f>
        <v>1.59388</v>
      </c>
      <c r="I34" s="90"/>
    </row>
    <row r="35" spans="1:9">
      <c r="A35" s="96" t="s">
        <v>43</v>
      </c>
      <c r="B35" s="96" t="s">
        <v>47</v>
      </c>
      <c r="C35" s="97" t="s">
        <v>13</v>
      </c>
      <c r="D35" s="98">
        <v>1.5672</v>
      </c>
      <c r="E35" s="103">
        <v>0</v>
      </c>
      <c r="F35" s="100">
        <v>0.33</v>
      </c>
      <c r="G35" s="100">
        <v>0.495</v>
      </c>
      <c r="H35" s="90">
        <f>个项目工程量汇总8.31!L13</f>
        <v>0.495</v>
      </c>
      <c r="I35" s="90"/>
    </row>
    <row r="36" spans="1:9">
      <c r="A36" s="96" t="s">
        <v>43</v>
      </c>
      <c r="B36" s="96" t="s">
        <v>48</v>
      </c>
      <c r="C36" s="97" t="s">
        <v>13</v>
      </c>
      <c r="D36" s="98">
        <v>7.06978</v>
      </c>
      <c r="E36" s="98">
        <v>7.06978</v>
      </c>
      <c r="F36" s="98">
        <v>7.06978</v>
      </c>
      <c r="G36" s="98">
        <v>7.06978</v>
      </c>
      <c r="H36" s="90">
        <f>个项目工程量汇总8.31!L14</f>
        <v>7.06978</v>
      </c>
      <c r="I36" s="90"/>
    </row>
    <row r="37" spans="1:9">
      <c r="A37" s="96" t="s">
        <v>49</v>
      </c>
      <c r="B37" s="96" t="s">
        <v>50</v>
      </c>
      <c r="C37" s="97" t="s">
        <v>13</v>
      </c>
      <c r="D37" s="98">
        <v>1.94873</v>
      </c>
      <c r="E37" s="98">
        <v>1.94873</v>
      </c>
      <c r="F37" s="98">
        <v>1.94873</v>
      </c>
      <c r="G37" s="98">
        <v>1.94873</v>
      </c>
      <c r="H37" s="90">
        <f>个项目工程量汇总8.31!L15</f>
        <v>1.94873</v>
      </c>
      <c r="I37" s="90"/>
    </row>
    <row r="38" spans="1:9">
      <c r="A38" s="96" t="s">
        <v>49</v>
      </c>
      <c r="B38" s="96" t="s">
        <v>51</v>
      </c>
      <c r="C38" s="97" t="s">
        <v>13</v>
      </c>
      <c r="D38" s="104">
        <v>11.96892</v>
      </c>
      <c r="E38" s="104">
        <v>11.07</v>
      </c>
      <c r="F38" s="100">
        <v>11.07</v>
      </c>
      <c r="G38" s="100">
        <v>11.07</v>
      </c>
      <c r="H38" s="90">
        <f>个项目工程量汇总8.31!L16</f>
        <v>11.07</v>
      </c>
      <c r="I38" s="90"/>
    </row>
    <row r="39" spans="1:9">
      <c r="A39" s="96" t="s">
        <v>49</v>
      </c>
      <c r="B39" s="96" t="s">
        <v>52</v>
      </c>
      <c r="C39" s="97" t="s">
        <v>13</v>
      </c>
      <c r="D39" s="98">
        <v>2.7006</v>
      </c>
      <c r="E39" s="98">
        <v>0</v>
      </c>
      <c r="F39" s="100">
        <v>0</v>
      </c>
      <c r="G39" s="100">
        <v>0</v>
      </c>
      <c r="H39" s="90">
        <f>个项目工程量汇总8.31!L17</f>
        <v>0</v>
      </c>
      <c r="I39" s="90"/>
    </row>
    <row r="40" spans="1:9">
      <c r="A40" s="96" t="s">
        <v>49</v>
      </c>
      <c r="B40" s="96" t="s">
        <v>53</v>
      </c>
      <c r="C40" s="97" t="s">
        <v>13</v>
      </c>
      <c r="D40" s="98">
        <v>8.42017</v>
      </c>
      <c r="E40" s="98">
        <v>5.8</v>
      </c>
      <c r="F40" s="105">
        <v>8</v>
      </c>
      <c r="G40" s="105">
        <v>10.96694</v>
      </c>
      <c r="H40" s="90">
        <f>个项目工程量汇总8.31!L18</f>
        <v>10.96694</v>
      </c>
      <c r="I40" s="90"/>
    </row>
    <row r="41" spans="1:9">
      <c r="A41" s="96" t="str">
        <f>A40</f>
        <v>政府还贷热再生分部</v>
      </c>
      <c r="B41" s="106" t="s">
        <v>54</v>
      </c>
      <c r="C41" s="97" t="str">
        <f>C40</f>
        <v>万㎡</v>
      </c>
      <c r="D41" s="107">
        <v>14</v>
      </c>
      <c r="E41" s="98"/>
      <c r="F41" s="105"/>
      <c r="G41" s="105"/>
      <c r="H41" s="108">
        <f>个项目工程量汇总8.31!L19</f>
        <v>1.2</v>
      </c>
      <c r="I41" s="90"/>
    </row>
    <row r="42" ht="21" spans="1:9">
      <c r="A42" s="96" t="s">
        <v>55</v>
      </c>
      <c r="B42" s="96" t="s">
        <v>56</v>
      </c>
      <c r="C42" s="97" t="s">
        <v>13</v>
      </c>
      <c r="D42" s="98">
        <v>2</v>
      </c>
      <c r="E42" s="99">
        <v>2</v>
      </c>
      <c r="F42" s="100">
        <v>2</v>
      </c>
      <c r="G42" s="100">
        <v>2</v>
      </c>
      <c r="H42" s="90">
        <f>个项目工程量汇总8.31!L20</f>
        <v>2</v>
      </c>
      <c r="I42" s="90"/>
    </row>
    <row r="43" ht="21" spans="1:9">
      <c r="A43" s="96" t="s">
        <v>55</v>
      </c>
      <c r="B43" s="96" t="s">
        <v>57</v>
      </c>
      <c r="C43" s="97" t="s">
        <v>13</v>
      </c>
      <c r="D43" s="98">
        <v>9</v>
      </c>
      <c r="E43" s="98">
        <v>7</v>
      </c>
      <c r="F43" s="98">
        <v>7</v>
      </c>
      <c r="G43" s="98">
        <v>7</v>
      </c>
      <c r="H43" s="90">
        <f>个项目工程量汇总8.31!L21</f>
        <v>7</v>
      </c>
      <c r="I43" s="90"/>
    </row>
    <row r="44" ht="21" spans="1:9">
      <c r="A44" s="96" t="s">
        <v>58</v>
      </c>
      <c r="B44" s="96" t="s">
        <v>59</v>
      </c>
      <c r="C44" s="97" t="s">
        <v>13</v>
      </c>
      <c r="D44" s="98">
        <v>0.76096</v>
      </c>
      <c r="E44" s="98">
        <v>0.76096</v>
      </c>
      <c r="F44" s="98">
        <v>0.76096</v>
      </c>
      <c r="G44" s="98">
        <v>0.76096</v>
      </c>
      <c r="H44" s="90">
        <f>个项目工程量汇总8.31!L22</f>
        <v>0.76096</v>
      </c>
      <c r="I44" s="90"/>
    </row>
    <row r="45" spans="1:9">
      <c r="A45" s="96" t="s">
        <v>27</v>
      </c>
      <c r="B45" s="96"/>
      <c r="C45" s="96"/>
      <c r="D45" s="97">
        <v>191.58198</v>
      </c>
      <c r="E45" s="99">
        <v>108.83857</v>
      </c>
      <c r="F45" s="109">
        <v>111.14911</v>
      </c>
      <c r="G45" s="109">
        <v>133.07159</v>
      </c>
      <c r="H45" s="101">
        <f>SUM(H25:H44)</f>
        <v>137.31959</v>
      </c>
      <c r="I45" s="90"/>
    </row>
    <row r="47" ht="21" spans="1:9">
      <c r="A47" s="95" t="s">
        <v>60</v>
      </c>
      <c r="B47" s="95"/>
      <c r="C47" s="96" t="s">
        <v>2</v>
      </c>
      <c r="D47" s="96" t="s">
        <v>61</v>
      </c>
      <c r="E47" s="85" t="s">
        <v>62</v>
      </c>
      <c r="F47" s="96" t="s">
        <v>63</v>
      </c>
      <c r="G47" s="96" t="s">
        <v>64</v>
      </c>
      <c r="H47" s="87" t="s">
        <v>24</v>
      </c>
      <c r="I47" s="88" t="s">
        <v>25</v>
      </c>
    </row>
    <row r="48" spans="1:9">
      <c r="A48" s="96" t="s">
        <v>35</v>
      </c>
      <c r="B48" s="96" t="s">
        <v>9</v>
      </c>
      <c r="C48" s="97" t="s">
        <v>26</v>
      </c>
      <c r="D48" s="98">
        <v>19616</v>
      </c>
      <c r="E48" s="92">
        <v>10296.316752</v>
      </c>
      <c r="F48" s="110">
        <v>12696.09218</v>
      </c>
      <c r="G48" s="110">
        <v>15434.6688457422</v>
      </c>
      <c r="H48" s="111">
        <f>个项目工程量汇总8.31!N3</f>
        <v>16176.2527857422</v>
      </c>
      <c r="I48" s="90"/>
    </row>
    <row r="49" spans="1:9">
      <c r="A49" s="96" t="s">
        <v>36</v>
      </c>
      <c r="B49" s="96" t="s">
        <v>37</v>
      </c>
      <c r="C49" s="97" t="s">
        <v>26</v>
      </c>
      <c r="D49" s="98">
        <v>362</v>
      </c>
      <c r="E49" s="92">
        <v>362</v>
      </c>
      <c r="F49" s="110">
        <v>362</v>
      </c>
      <c r="G49" s="110">
        <v>362</v>
      </c>
      <c r="H49" s="111">
        <f>个项目工程量汇总8.31!N4</f>
        <v>362</v>
      </c>
      <c r="I49" s="90"/>
    </row>
    <row r="50" spans="1:9">
      <c r="A50" s="96" t="s">
        <v>36</v>
      </c>
      <c r="B50" s="96" t="s">
        <v>38</v>
      </c>
      <c r="C50" s="97" t="s">
        <v>26</v>
      </c>
      <c r="D50" s="98">
        <v>288</v>
      </c>
      <c r="E50" s="92">
        <v>288</v>
      </c>
      <c r="F50" s="110">
        <v>288</v>
      </c>
      <c r="G50" s="110">
        <v>288</v>
      </c>
      <c r="H50" s="111">
        <f>个项目工程量汇总8.31!N5</f>
        <v>288</v>
      </c>
      <c r="I50" s="90"/>
    </row>
    <row r="51" spans="1:9">
      <c r="A51" s="96" t="s">
        <v>36</v>
      </c>
      <c r="B51" s="96" t="s">
        <v>39</v>
      </c>
      <c r="C51" s="97" t="s">
        <v>26</v>
      </c>
      <c r="D51" s="98">
        <v>216</v>
      </c>
      <c r="E51" s="92">
        <v>216</v>
      </c>
      <c r="F51" s="110">
        <v>216</v>
      </c>
      <c r="G51" s="110">
        <v>216</v>
      </c>
      <c r="H51" s="111">
        <f>个项目工程量汇总8.31!N6</f>
        <v>216</v>
      </c>
      <c r="I51" s="90"/>
    </row>
    <row r="52" spans="1:9">
      <c r="A52" s="96" t="s">
        <v>36</v>
      </c>
      <c r="B52" s="96" t="s">
        <v>40</v>
      </c>
      <c r="C52" s="97" t="s">
        <v>26</v>
      </c>
      <c r="D52" s="98">
        <v>1452</v>
      </c>
      <c r="E52" s="92">
        <v>1169.70418604651</v>
      </c>
      <c r="F52" s="110">
        <v>1280</v>
      </c>
      <c r="G52" s="110">
        <v>1300</v>
      </c>
      <c r="H52" s="111">
        <f>个项目工程量汇总8.31!N7</f>
        <v>1300</v>
      </c>
      <c r="I52" s="90"/>
    </row>
    <row r="53" spans="1:9">
      <c r="A53" s="96" t="s">
        <v>36</v>
      </c>
      <c r="B53" s="96" t="s">
        <v>41</v>
      </c>
      <c r="C53" s="97" t="s">
        <v>26</v>
      </c>
      <c r="D53" s="98">
        <v>248</v>
      </c>
      <c r="E53" s="92">
        <v>0</v>
      </c>
      <c r="F53" s="110">
        <v>0</v>
      </c>
      <c r="G53" s="110">
        <v>0</v>
      </c>
      <c r="H53" s="111">
        <f>个项目工程量汇总8.31!N8</f>
        <v>0</v>
      </c>
      <c r="I53" s="90"/>
    </row>
    <row r="54" spans="1:9">
      <c r="A54" s="96" t="s">
        <v>36</v>
      </c>
      <c r="B54" s="96" t="s">
        <v>42</v>
      </c>
      <c r="C54" s="97" t="s">
        <v>26</v>
      </c>
      <c r="D54" s="98">
        <v>121</v>
      </c>
      <c r="E54" s="92">
        <v>0</v>
      </c>
      <c r="F54" s="110">
        <v>0</v>
      </c>
      <c r="G54" s="110">
        <v>0</v>
      </c>
      <c r="H54" s="111">
        <f>个项目工程量汇总8.31!N9</f>
        <v>0</v>
      </c>
      <c r="I54" s="90"/>
    </row>
    <row r="55" spans="1:9">
      <c r="A55" s="96" t="s">
        <v>43</v>
      </c>
      <c r="B55" s="96" t="s">
        <v>44</v>
      </c>
      <c r="C55" s="97" t="s">
        <v>26</v>
      </c>
      <c r="D55" s="98">
        <v>600</v>
      </c>
      <c r="E55" s="92">
        <v>600</v>
      </c>
      <c r="F55" s="110">
        <v>600</v>
      </c>
      <c r="G55" s="110">
        <v>600</v>
      </c>
      <c r="H55" s="111">
        <f>个项目工程量汇总8.31!N10</f>
        <v>600</v>
      </c>
      <c r="I55" s="90"/>
    </row>
    <row r="56" spans="1:9">
      <c r="A56" s="96" t="s">
        <v>43</v>
      </c>
      <c r="B56" s="96" t="s">
        <v>45</v>
      </c>
      <c r="C56" s="97" t="s">
        <v>26</v>
      </c>
      <c r="D56" s="98">
        <v>850</v>
      </c>
      <c r="E56" s="92">
        <v>0</v>
      </c>
      <c r="F56" s="110">
        <v>0</v>
      </c>
      <c r="G56" s="110">
        <v>0</v>
      </c>
      <c r="H56" s="111">
        <f>个项目工程量汇总8.31!N11</f>
        <v>0</v>
      </c>
      <c r="I56" s="90"/>
    </row>
    <row r="57" spans="1:9">
      <c r="A57" s="96" t="s">
        <v>43</v>
      </c>
      <c r="B57" s="96" t="s">
        <v>46</v>
      </c>
      <c r="C57" s="97" t="s">
        <v>26</v>
      </c>
      <c r="D57" s="98">
        <v>589</v>
      </c>
      <c r="E57" s="92">
        <v>4</v>
      </c>
      <c r="F57" s="110">
        <v>72</v>
      </c>
      <c r="G57" s="110">
        <v>76.50624</v>
      </c>
      <c r="H57" s="111">
        <f>个项目工程量汇总8.31!N12</f>
        <v>76.50624</v>
      </c>
      <c r="I57" s="90"/>
    </row>
    <row r="58" spans="1:9">
      <c r="A58" s="96" t="s">
        <v>43</v>
      </c>
      <c r="B58" s="96" t="s">
        <v>47</v>
      </c>
      <c r="C58" s="97" t="s">
        <v>26</v>
      </c>
      <c r="D58" s="98">
        <v>52.3</v>
      </c>
      <c r="E58" s="92">
        <v>0</v>
      </c>
      <c r="F58" s="110">
        <v>11</v>
      </c>
      <c r="G58" s="110">
        <v>16.335</v>
      </c>
      <c r="H58" s="111">
        <f>个项目工程量汇总8.31!N13</f>
        <v>16.335</v>
      </c>
      <c r="I58" s="90"/>
    </row>
    <row r="59" spans="1:9">
      <c r="A59" s="96" t="s">
        <v>43</v>
      </c>
      <c r="B59" s="96" t="s">
        <v>48</v>
      </c>
      <c r="C59" s="97" t="s">
        <v>26</v>
      </c>
      <c r="D59" s="98">
        <v>350</v>
      </c>
      <c r="E59" s="92">
        <v>300</v>
      </c>
      <c r="F59" s="110">
        <v>300</v>
      </c>
      <c r="G59" s="110">
        <v>300</v>
      </c>
      <c r="H59" s="111">
        <f>个项目工程量汇总8.31!N14</f>
        <v>300</v>
      </c>
      <c r="I59" s="90"/>
    </row>
    <row r="60" spans="1:9">
      <c r="A60" s="96" t="s">
        <v>49</v>
      </c>
      <c r="B60" s="96" t="s">
        <v>50</v>
      </c>
      <c r="C60" s="97" t="s">
        <v>26</v>
      </c>
      <c r="D60" s="98">
        <v>128</v>
      </c>
      <c r="E60" s="92">
        <v>128</v>
      </c>
      <c r="F60" s="110">
        <v>128</v>
      </c>
      <c r="G60" s="110">
        <v>128</v>
      </c>
      <c r="H60" s="111">
        <f>个项目工程量汇总8.31!N15</f>
        <v>128</v>
      </c>
      <c r="I60" s="90"/>
    </row>
    <row r="61" spans="1:9">
      <c r="A61" s="96" t="s">
        <v>49</v>
      </c>
      <c r="B61" s="96" t="s">
        <v>51</v>
      </c>
      <c r="C61" s="97" t="s">
        <v>26</v>
      </c>
      <c r="D61" s="104">
        <v>765</v>
      </c>
      <c r="E61" s="92">
        <v>713</v>
      </c>
      <c r="F61" s="110">
        <v>713</v>
      </c>
      <c r="G61" s="110">
        <v>713</v>
      </c>
      <c r="H61" s="111">
        <f>个项目工程量汇总8.31!N16</f>
        <v>713</v>
      </c>
      <c r="I61" s="90"/>
    </row>
    <row r="62" spans="1:9">
      <c r="A62" s="96" t="s">
        <v>49</v>
      </c>
      <c r="B62" s="96" t="s">
        <v>52</v>
      </c>
      <c r="C62" s="97" t="s">
        <v>26</v>
      </c>
      <c r="D62" s="98">
        <v>163</v>
      </c>
      <c r="E62" s="92">
        <v>0</v>
      </c>
      <c r="F62" s="110">
        <v>0</v>
      </c>
      <c r="G62" s="110">
        <v>0</v>
      </c>
      <c r="H62" s="111">
        <f>个项目工程量汇总8.31!N17</f>
        <v>0</v>
      </c>
      <c r="I62" s="90"/>
    </row>
    <row r="63" spans="1:9">
      <c r="A63" s="96" t="s">
        <v>49</v>
      </c>
      <c r="B63" s="96" t="s">
        <v>53</v>
      </c>
      <c r="C63" s="97" t="s">
        <v>26</v>
      </c>
      <c r="D63" s="98">
        <v>566.9</v>
      </c>
      <c r="E63" s="92">
        <v>398</v>
      </c>
      <c r="F63" s="112">
        <v>538</v>
      </c>
      <c r="G63" s="112">
        <v>759.05</v>
      </c>
      <c r="H63" s="111">
        <f>个项目工程量汇总8.31!N18</f>
        <v>759.05</v>
      </c>
      <c r="I63" s="90"/>
    </row>
    <row r="64" spans="1:9">
      <c r="A64" s="96" t="s">
        <v>49</v>
      </c>
      <c r="B64" s="106" t="s">
        <v>54</v>
      </c>
      <c r="C64" s="97" t="str">
        <f>C63</f>
        <v>万元</v>
      </c>
      <c r="D64" s="113">
        <v>420</v>
      </c>
      <c r="E64" s="92"/>
      <c r="F64" s="112"/>
      <c r="G64" s="112"/>
      <c r="H64" s="114">
        <f>H41*30</f>
        <v>36</v>
      </c>
      <c r="I64" s="90"/>
    </row>
    <row r="65" ht="21" spans="1:9">
      <c r="A65" s="96" t="s">
        <v>55</v>
      </c>
      <c r="B65" s="96" t="s">
        <v>56</v>
      </c>
      <c r="C65" s="97" t="s">
        <v>26</v>
      </c>
      <c r="D65" s="98">
        <v>511</v>
      </c>
      <c r="E65" s="92">
        <v>511</v>
      </c>
      <c r="F65" s="110">
        <v>511</v>
      </c>
      <c r="G65" s="110">
        <v>511</v>
      </c>
      <c r="H65" s="111">
        <f>个项目工程量汇总8.31!N20</f>
        <v>511</v>
      </c>
      <c r="I65" s="90"/>
    </row>
    <row r="66" ht="21" spans="1:9">
      <c r="A66" s="96" t="s">
        <v>55</v>
      </c>
      <c r="B66" s="96" t="s">
        <v>57</v>
      </c>
      <c r="C66" s="97" t="s">
        <v>26</v>
      </c>
      <c r="D66" s="98"/>
      <c r="E66" s="92"/>
      <c r="F66" s="110"/>
      <c r="G66" s="110"/>
      <c r="H66" s="90"/>
      <c r="I66" s="90"/>
    </row>
    <row r="67" ht="21" spans="1:9">
      <c r="A67" s="96" t="s">
        <v>58</v>
      </c>
      <c r="B67" s="96" t="s">
        <v>59</v>
      </c>
      <c r="C67" s="97" t="s">
        <v>26</v>
      </c>
      <c r="D67" s="98">
        <v>0</v>
      </c>
      <c r="E67" s="92">
        <v>45.6576</v>
      </c>
      <c r="F67" s="110">
        <v>45.6576</v>
      </c>
      <c r="G67" s="110">
        <v>45.6576</v>
      </c>
      <c r="H67" s="111">
        <f>个项目工程量汇总8.31!N22</f>
        <v>45.6576</v>
      </c>
      <c r="I67" s="90"/>
    </row>
    <row r="68" spans="1:9">
      <c r="A68" s="96" t="s">
        <v>27</v>
      </c>
      <c r="B68" s="96"/>
      <c r="C68" s="96"/>
      <c r="D68" s="97">
        <f>SUM(D48:D67)</f>
        <v>27298.2</v>
      </c>
      <c r="E68" s="92">
        <v>15031.6785380465</v>
      </c>
      <c r="F68" s="110">
        <v>17774.09218</v>
      </c>
      <c r="G68" s="110">
        <v>20750.2176857422</v>
      </c>
      <c r="H68" s="111">
        <f>SUM(H48:H67)</f>
        <v>21527.8016257422</v>
      </c>
      <c r="I68" s="90"/>
    </row>
    <row r="70" ht="21" spans="1:9">
      <c r="A70" s="95" t="s">
        <v>65</v>
      </c>
      <c r="B70" s="95"/>
      <c r="C70" s="96" t="s">
        <v>66</v>
      </c>
      <c r="D70" s="90"/>
      <c r="E70" s="90"/>
      <c r="F70" s="115"/>
      <c r="G70" s="90"/>
      <c r="H70" s="96" t="s">
        <v>67</v>
      </c>
      <c r="I70" s="96" t="s">
        <v>68</v>
      </c>
    </row>
    <row r="71" spans="1:9">
      <c r="A71" s="96" t="s">
        <v>35</v>
      </c>
      <c r="B71" s="96" t="s">
        <v>9</v>
      </c>
      <c r="C71" s="97" t="s">
        <v>26</v>
      </c>
      <c r="D71" s="90"/>
      <c r="E71" s="90"/>
      <c r="F71" s="115"/>
      <c r="G71" s="90"/>
      <c r="H71" s="116">
        <f>个项目工程量汇总8.31!P3</f>
        <v>11709.8878</v>
      </c>
      <c r="I71" s="117">
        <v>5860.6773</v>
      </c>
    </row>
    <row r="72" spans="1:9">
      <c r="A72" s="96" t="s">
        <v>36</v>
      </c>
      <c r="B72" s="96" t="s">
        <v>37</v>
      </c>
      <c r="C72" s="97" t="s">
        <v>26</v>
      </c>
      <c r="D72" s="90"/>
      <c r="E72" s="90"/>
      <c r="F72" s="115"/>
      <c r="G72" s="90"/>
      <c r="H72" s="96"/>
      <c r="I72" s="96"/>
    </row>
    <row r="73" spans="1:9">
      <c r="A73" s="96" t="s">
        <v>36</v>
      </c>
      <c r="B73" s="96" t="s">
        <v>38</v>
      </c>
      <c r="C73" s="97" t="s">
        <v>26</v>
      </c>
      <c r="D73" s="90"/>
      <c r="E73" s="90"/>
      <c r="F73" s="115"/>
      <c r="G73" s="90"/>
      <c r="H73" s="96"/>
      <c r="I73" s="96"/>
    </row>
    <row r="74" spans="1:9">
      <c r="A74" s="96" t="s">
        <v>36</v>
      </c>
      <c r="B74" s="96" t="s">
        <v>39</v>
      </c>
      <c r="C74" s="97" t="s">
        <v>26</v>
      </c>
      <c r="D74" s="90"/>
      <c r="E74" s="90"/>
      <c r="F74" s="115"/>
      <c r="G74" s="90"/>
      <c r="H74" s="96"/>
      <c r="I74" s="96"/>
    </row>
    <row r="75" spans="1:9">
      <c r="A75" s="96" t="s">
        <v>36</v>
      </c>
      <c r="B75" s="96" t="s">
        <v>40</v>
      </c>
      <c r="C75" s="97" t="s">
        <v>26</v>
      </c>
      <c r="D75" s="90"/>
      <c r="E75" s="90"/>
      <c r="F75" s="115"/>
      <c r="G75" s="90"/>
      <c r="H75" s="96"/>
      <c r="I75" s="96"/>
    </row>
    <row r="76" spans="1:9">
      <c r="A76" s="96" t="s">
        <v>36</v>
      </c>
      <c r="B76" s="96" t="s">
        <v>41</v>
      </c>
      <c r="C76" s="97" t="s">
        <v>26</v>
      </c>
      <c r="D76" s="90"/>
      <c r="E76" s="90"/>
      <c r="F76" s="115"/>
      <c r="G76" s="90"/>
      <c r="H76" s="96"/>
      <c r="I76" s="96"/>
    </row>
    <row r="77" spans="1:9">
      <c r="A77" s="96" t="s">
        <v>36</v>
      </c>
      <c r="B77" s="96" t="s">
        <v>42</v>
      </c>
      <c r="C77" s="97" t="s">
        <v>26</v>
      </c>
      <c r="D77" s="90"/>
      <c r="E77" s="90"/>
      <c r="F77" s="115"/>
      <c r="G77" s="90"/>
      <c r="H77" s="96"/>
      <c r="I77" s="96"/>
    </row>
    <row r="78" spans="1:9">
      <c r="A78" s="96" t="s">
        <v>43</v>
      </c>
      <c r="B78" s="96" t="s">
        <v>44</v>
      </c>
      <c r="C78" s="97" t="s">
        <v>26</v>
      </c>
      <c r="D78" s="90"/>
      <c r="E78" s="90"/>
      <c r="F78" s="115"/>
      <c r="G78" s="90"/>
      <c r="H78" s="117">
        <v>359.2884</v>
      </c>
      <c r="I78" s="117">
        <v>0</v>
      </c>
    </row>
    <row r="79" spans="1:9">
      <c r="A79" s="96" t="s">
        <v>43</v>
      </c>
      <c r="B79" s="96" t="s">
        <v>45</v>
      </c>
      <c r="C79" s="97" t="s">
        <v>26</v>
      </c>
      <c r="D79" s="90"/>
      <c r="E79" s="90"/>
      <c r="F79" s="115"/>
      <c r="G79" s="90"/>
      <c r="H79" s="96"/>
      <c r="I79" s="100"/>
    </row>
    <row r="80" spans="1:9">
      <c r="A80" s="96" t="s">
        <v>43</v>
      </c>
      <c r="B80" s="96" t="s">
        <v>46</v>
      </c>
      <c r="C80" s="97" t="s">
        <v>26</v>
      </c>
      <c r="D80" s="90"/>
      <c r="E80" s="90"/>
      <c r="F80" s="115"/>
      <c r="G80" s="90"/>
      <c r="H80" s="96"/>
      <c r="I80" s="117">
        <v>192.4603</v>
      </c>
    </row>
    <row r="81" spans="1:9">
      <c r="A81" s="96" t="s">
        <v>43</v>
      </c>
      <c r="B81" s="96" t="s">
        <v>47</v>
      </c>
      <c r="C81" s="97" t="s">
        <v>26</v>
      </c>
      <c r="D81" s="90"/>
      <c r="E81" s="90"/>
      <c r="F81" s="115"/>
      <c r="G81" s="90"/>
      <c r="H81" s="96"/>
      <c r="I81" s="117"/>
    </row>
    <row r="82" spans="1:9">
      <c r="A82" s="96" t="s">
        <v>43</v>
      </c>
      <c r="B82" s="96" t="s">
        <v>48</v>
      </c>
      <c r="C82" s="97" t="s">
        <v>26</v>
      </c>
      <c r="D82" s="90"/>
      <c r="E82" s="90"/>
      <c r="F82" s="115"/>
      <c r="G82" s="90"/>
      <c r="H82" s="96"/>
      <c r="I82" s="96"/>
    </row>
    <row r="83" spans="1:9">
      <c r="A83" s="96" t="s">
        <v>49</v>
      </c>
      <c r="B83" s="96" t="s">
        <v>50</v>
      </c>
      <c r="C83" s="97" t="s">
        <v>26</v>
      </c>
      <c r="D83" s="90"/>
      <c r="E83" s="90"/>
      <c r="F83" s="115"/>
      <c r="G83" s="90"/>
      <c r="H83" s="96"/>
      <c r="I83" s="96"/>
    </row>
    <row r="84" spans="1:9">
      <c r="A84" s="96" t="s">
        <v>49</v>
      </c>
      <c r="B84" s="96" t="s">
        <v>51</v>
      </c>
      <c r="C84" s="97" t="s">
        <v>26</v>
      </c>
      <c r="D84" s="90"/>
      <c r="E84" s="90"/>
      <c r="F84" s="115"/>
      <c r="G84" s="90"/>
      <c r="H84" s="96"/>
      <c r="I84" s="96"/>
    </row>
    <row r="85" spans="1:9">
      <c r="A85" s="96" t="s">
        <v>49</v>
      </c>
      <c r="B85" s="96" t="s">
        <v>52</v>
      </c>
      <c r="C85" s="97" t="s">
        <v>26</v>
      </c>
      <c r="D85" s="90"/>
      <c r="E85" s="90"/>
      <c r="F85" s="115"/>
      <c r="G85" s="90"/>
      <c r="H85" s="96"/>
      <c r="I85" s="96"/>
    </row>
    <row r="86" spans="1:9">
      <c r="A86" s="96" t="s">
        <v>49</v>
      </c>
      <c r="B86" s="96" t="s">
        <v>53</v>
      </c>
      <c r="C86" s="97" t="s">
        <v>26</v>
      </c>
      <c r="D86" s="90"/>
      <c r="E86" s="90"/>
      <c r="F86" s="115"/>
      <c r="G86" s="90"/>
      <c r="H86" s="96"/>
      <c r="I86" s="96"/>
    </row>
    <row r="87" ht="21" spans="1:9">
      <c r="A87" s="96" t="s">
        <v>55</v>
      </c>
      <c r="B87" s="96" t="s">
        <v>56</v>
      </c>
      <c r="C87" s="97" t="s">
        <v>26</v>
      </c>
      <c r="D87" s="90"/>
      <c r="E87" s="90"/>
      <c r="F87" s="115"/>
      <c r="G87" s="90"/>
      <c r="H87" s="117">
        <v>467.18</v>
      </c>
      <c r="I87" s="117">
        <v>443.821</v>
      </c>
    </row>
    <row r="88" ht="21" spans="1:9">
      <c r="A88" s="96" t="s">
        <v>55</v>
      </c>
      <c r="B88" s="96" t="s">
        <v>57</v>
      </c>
      <c r="C88" s="97" t="s">
        <v>26</v>
      </c>
      <c r="D88" s="90"/>
      <c r="E88" s="90"/>
      <c r="F88" s="115"/>
      <c r="G88" s="90"/>
      <c r="H88" s="117"/>
      <c r="I88" s="117"/>
    </row>
    <row r="89" ht="21" spans="1:9">
      <c r="A89" s="96" t="s">
        <v>58</v>
      </c>
      <c r="B89" s="96" t="s">
        <v>59</v>
      </c>
      <c r="C89" s="97" t="s">
        <v>26</v>
      </c>
      <c r="D89" s="90"/>
      <c r="E89" s="90"/>
      <c r="F89" s="115"/>
      <c r="G89" s="90"/>
      <c r="H89" s="96"/>
      <c r="I89" s="96"/>
    </row>
    <row r="90" spans="1:9">
      <c r="A90" s="96" t="s">
        <v>27</v>
      </c>
      <c r="B90" s="96"/>
      <c r="C90" s="96"/>
      <c r="D90" s="90"/>
      <c r="E90" s="90"/>
      <c r="F90" s="115"/>
      <c r="G90" s="90"/>
      <c r="H90" s="118">
        <f>SUM(H71:H89)</f>
        <v>12536.3562</v>
      </c>
      <c r="I90" s="118">
        <f>SUM(I71:I89)</f>
        <v>6496.9586</v>
      </c>
    </row>
  </sheetData>
  <mergeCells count="21">
    <mergeCell ref="A1:I1"/>
    <mergeCell ref="A2:B2"/>
    <mergeCell ref="A13:B13"/>
    <mergeCell ref="A24:B24"/>
    <mergeCell ref="A45:C45"/>
    <mergeCell ref="A47:B47"/>
    <mergeCell ref="A68:C68"/>
    <mergeCell ref="A70:B70"/>
    <mergeCell ref="A90:C90"/>
    <mergeCell ref="A3:A9"/>
    <mergeCell ref="A14:A20"/>
    <mergeCell ref="D14:D20"/>
    <mergeCell ref="D65:D66"/>
    <mergeCell ref="E65:E66"/>
    <mergeCell ref="F65:F66"/>
    <mergeCell ref="G65:G66"/>
    <mergeCell ref="H65:H66"/>
    <mergeCell ref="H80:H81"/>
    <mergeCell ref="H87:H88"/>
    <mergeCell ref="I80:I81"/>
    <mergeCell ref="I87:I8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zoomScale="130" zoomScaleNormal="130" workbookViewId="0">
      <selection activeCell="P3" sqref="P3"/>
    </sheetView>
  </sheetViews>
  <sheetFormatPr defaultColWidth="9" defaultRowHeight="14"/>
  <cols>
    <col min="1" max="1" width="13.275" style="20" customWidth="1"/>
    <col min="2" max="2" width="15.3166666666667" style="20" customWidth="1"/>
    <col min="3" max="3" width="6.15" style="20" customWidth="1"/>
    <col min="4" max="4" width="7.49166666666667" style="20" customWidth="1"/>
    <col min="5" max="5" width="11.2083333333333" style="20" customWidth="1"/>
    <col min="6" max="6" width="10.9583333333333" style="20" customWidth="1"/>
    <col min="7" max="7" width="8.65" style="20" customWidth="1"/>
    <col min="8" max="8" width="5.89166666666667" style="20" customWidth="1"/>
    <col min="9" max="9" width="6.21666666666667" style="20" customWidth="1"/>
    <col min="10" max="11" width="8.31666666666667" style="20" customWidth="1"/>
    <col min="12" max="12" width="7.83333333333333" style="20" customWidth="1"/>
    <col min="13" max="13" width="12.5833333333333" style="20" customWidth="1"/>
    <col min="14" max="14" width="15.7666666666667" style="20" customWidth="1"/>
    <col min="15" max="15" width="12.1083333333333" style="20" customWidth="1"/>
    <col min="16" max="16" width="13.3666666666667" style="20" customWidth="1"/>
    <col min="17" max="17" width="15.9583333333333" style="20" customWidth="1"/>
    <col min="18" max="18" width="34.9333333333333" style="20" customWidth="1"/>
    <col min="19" max="19" width="9" style="20"/>
    <col min="20" max="16384" width="9" style="1"/>
  </cols>
  <sheetData>
    <row r="1" ht="13.5" customHeight="1" spans="1:19">
      <c r="A1" s="21" t="s">
        <v>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22"/>
    </row>
    <row r="2" s="1" customFormat="1" ht="35" customHeight="1" spans="1:19">
      <c r="A2" s="4" t="s">
        <v>70</v>
      </c>
      <c r="B2" s="4"/>
      <c r="C2" s="4" t="s">
        <v>2</v>
      </c>
      <c r="D2" s="4" t="s">
        <v>29</v>
      </c>
      <c r="E2" s="4" t="s">
        <v>71</v>
      </c>
      <c r="F2" s="5" t="s">
        <v>61</v>
      </c>
      <c r="G2" s="4" t="s">
        <v>72</v>
      </c>
      <c r="H2" s="4" t="s">
        <v>73</v>
      </c>
      <c r="I2" s="4" t="s">
        <v>74</v>
      </c>
      <c r="J2" s="4" t="s">
        <v>75</v>
      </c>
      <c r="K2" s="4" t="s">
        <v>76</v>
      </c>
      <c r="L2" s="4" t="s">
        <v>77</v>
      </c>
      <c r="M2" s="4" t="s">
        <v>78</v>
      </c>
      <c r="N2" s="4" t="s">
        <v>79</v>
      </c>
      <c r="O2" s="4" t="s">
        <v>80</v>
      </c>
      <c r="P2" s="4" t="s">
        <v>81</v>
      </c>
      <c r="Q2" s="4" t="s">
        <v>82</v>
      </c>
      <c r="R2" s="4" t="s">
        <v>83</v>
      </c>
      <c r="S2" s="20"/>
    </row>
    <row r="3" ht="12" customHeight="1" spans="1:19">
      <c r="A3" s="4" t="s">
        <v>35</v>
      </c>
      <c r="B3" s="4" t="s">
        <v>9</v>
      </c>
      <c r="C3" s="8" t="s">
        <v>13</v>
      </c>
      <c r="D3" s="5">
        <f>G3+J3</f>
        <v>56.7009</v>
      </c>
      <c r="E3" s="23">
        <v>19535.591064</v>
      </c>
      <c r="F3" s="24">
        <v>19034</v>
      </c>
      <c r="G3" s="25">
        <v>3.7603</v>
      </c>
      <c r="H3" s="26" t="s">
        <v>84</v>
      </c>
      <c r="I3" s="26" t="s">
        <v>84</v>
      </c>
      <c r="J3" s="27">
        <v>52.9406</v>
      </c>
      <c r="K3" s="28">
        <v>56.7</v>
      </c>
      <c r="L3" s="11">
        <v>44.7983</v>
      </c>
      <c r="M3" s="12">
        <f>L3/D3</f>
        <v>0.79008093345961</v>
      </c>
      <c r="N3" s="29">
        <v>16176.2527857422</v>
      </c>
      <c r="O3" s="30">
        <f t="shared" ref="O3:O18" si="0">N3/F3</f>
        <v>0.84986092181056</v>
      </c>
      <c r="P3" s="31">
        <v>11709.8878</v>
      </c>
      <c r="Q3" s="4">
        <v>5860.6773</v>
      </c>
      <c r="R3" s="32" t="s">
        <v>85</v>
      </c>
    </row>
    <row r="4" ht="12" customHeight="1" spans="1:19">
      <c r="A4" s="33" t="s">
        <v>36</v>
      </c>
      <c r="B4" s="4" t="s">
        <v>37</v>
      </c>
      <c r="C4" s="8" t="s">
        <v>13</v>
      </c>
      <c r="D4" s="5">
        <v>6</v>
      </c>
      <c r="E4" s="34">
        <v>548.8515</v>
      </c>
      <c r="F4" s="8">
        <v>362</v>
      </c>
      <c r="G4" s="26">
        <v>6</v>
      </c>
      <c r="H4" s="26" t="s">
        <v>84</v>
      </c>
      <c r="I4" s="26" t="s">
        <v>84</v>
      </c>
      <c r="J4" s="26" t="s">
        <v>84</v>
      </c>
      <c r="K4" s="28">
        <v>6</v>
      </c>
      <c r="L4" s="35">
        <v>6</v>
      </c>
      <c r="M4" s="30">
        <f t="shared" ref="M4:M22" si="1">(L4/D4)</f>
        <v>1</v>
      </c>
      <c r="N4" s="29">
        <f t="shared" ref="N4:N6" si="2">F4*M4</f>
        <v>362</v>
      </c>
      <c r="O4" s="30">
        <f t="shared" si="0"/>
        <v>1</v>
      </c>
      <c r="P4" s="4"/>
      <c r="Q4" s="4"/>
      <c r="R4" s="4"/>
    </row>
    <row r="5" s="18" customFormat="1" ht="12" customHeight="1" spans="1:19">
      <c r="A5" s="36"/>
      <c r="B5" s="37" t="s">
        <v>38</v>
      </c>
      <c r="C5" s="38" t="s">
        <v>13</v>
      </c>
      <c r="D5" s="39">
        <v>7.1</v>
      </c>
      <c r="E5" s="40"/>
      <c r="F5" s="38">
        <v>288</v>
      </c>
      <c r="G5" s="41" t="s">
        <v>84</v>
      </c>
      <c r="H5" s="39">
        <v>7.1</v>
      </c>
      <c r="I5" s="41" t="s">
        <v>84</v>
      </c>
      <c r="J5" s="41" t="s">
        <v>84</v>
      </c>
      <c r="K5" s="42">
        <v>7.1</v>
      </c>
      <c r="L5" s="43">
        <v>7.1</v>
      </c>
      <c r="M5" s="44">
        <f t="shared" si="1"/>
        <v>1</v>
      </c>
      <c r="N5" s="45">
        <f t="shared" si="2"/>
        <v>288</v>
      </c>
      <c r="O5" s="44">
        <f t="shared" si="0"/>
        <v>1</v>
      </c>
      <c r="P5" s="37"/>
      <c r="Q5" s="37"/>
      <c r="R5" s="37"/>
      <c r="S5" s="46"/>
    </row>
    <row r="6" ht="24" spans="1:19">
      <c r="A6" s="47"/>
      <c r="B6" s="4" t="s">
        <v>39</v>
      </c>
      <c r="C6" s="8" t="s">
        <v>13</v>
      </c>
      <c r="D6" s="5">
        <v>3.7</v>
      </c>
      <c r="E6" s="48" t="s">
        <v>86</v>
      </c>
      <c r="F6" s="8">
        <v>216</v>
      </c>
      <c r="G6" s="5">
        <v>3.7</v>
      </c>
      <c r="H6" s="26" t="s">
        <v>84</v>
      </c>
      <c r="I6" s="26" t="s">
        <v>84</v>
      </c>
      <c r="J6" s="26" t="s">
        <v>84</v>
      </c>
      <c r="K6" s="28">
        <v>3.7</v>
      </c>
      <c r="L6" s="35">
        <v>3.7</v>
      </c>
      <c r="M6" s="30">
        <f t="shared" si="1"/>
        <v>1</v>
      </c>
      <c r="N6" s="29">
        <f t="shared" si="2"/>
        <v>216</v>
      </c>
      <c r="O6" s="30">
        <f t="shared" si="0"/>
        <v>1</v>
      </c>
      <c r="P6" s="4"/>
      <c r="Q6" s="4"/>
      <c r="R6" s="4"/>
    </row>
    <row r="7" ht="12" customHeight="1" spans="1:19">
      <c r="A7" s="47"/>
      <c r="B7" s="4" t="s">
        <v>40</v>
      </c>
      <c r="C7" s="8" t="s">
        <v>13</v>
      </c>
      <c r="D7" s="5">
        <v>21.5</v>
      </c>
      <c r="E7" s="34">
        <v>1605.795</v>
      </c>
      <c r="F7" s="8">
        <v>1452</v>
      </c>
      <c r="G7" s="5">
        <v>21.5</v>
      </c>
      <c r="H7" s="26" t="s">
        <v>84</v>
      </c>
      <c r="I7" s="26" t="s">
        <v>84</v>
      </c>
      <c r="J7" s="26" t="s">
        <v>84</v>
      </c>
      <c r="K7" s="28">
        <v>21.5</v>
      </c>
      <c r="L7" s="35">
        <v>18.8</v>
      </c>
      <c r="M7" s="30">
        <f t="shared" si="1"/>
        <v>0.874418604651163</v>
      </c>
      <c r="N7" s="29">
        <v>1300</v>
      </c>
      <c r="O7" s="30">
        <f t="shared" si="0"/>
        <v>0.895316804407714</v>
      </c>
      <c r="P7" s="4"/>
      <c r="Q7" s="4"/>
      <c r="R7" s="4"/>
    </row>
    <row r="8" s="18" customFormat="1" ht="12" customHeight="1" spans="1:19">
      <c r="A8" s="36"/>
      <c r="B8" s="37" t="s">
        <v>41</v>
      </c>
      <c r="C8" s="38" t="s">
        <v>13</v>
      </c>
      <c r="D8" s="39">
        <v>7.3</v>
      </c>
      <c r="E8" s="40"/>
      <c r="F8" s="38">
        <v>248</v>
      </c>
      <c r="G8" s="41" t="s">
        <v>84</v>
      </c>
      <c r="H8" s="39">
        <v>7.3</v>
      </c>
      <c r="I8" s="41" t="s">
        <v>84</v>
      </c>
      <c r="J8" s="41" t="s">
        <v>84</v>
      </c>
      <c r="K8" s="42">
        <v>7.3</v>
      </c>
      <c r="L8" s="43">
        <v>0</v>
      </c>
      <c r="M8" s="44">
        <f t="shared" si="1"/>
        <v>0</v>
      </c>
      <c r="N8" s="45">
        <f>F8*M8</f>
        <v>0</v>
      </c>
      <c r="O8" s="44">
        <f t="shared" si="0"/>
        <v>0</v>
      </c>
      <c r="P8" s="37"/>
      <c r="Q8" s="37"/>
      <c r="R8" s="37"/>
      <c r="S8" s="46"/>
    </row>
    <row r="9" ht="12" customHeight="1" spans="1:19">
      <c r="A9" s="49"/>
      <c r="B9" s="4" t="s">
        <v>42</v>
      </c>
      <c r="C9" s="8" t="s">
        <v>13</v>
      </c>
      <c r="D9" s="5">
        <v>2.33977</v>
      </c>
      <c r="E9" s="5" t="s">
        <v>87</v>
      </c>
      <c r="F9" s="8">
        <v>121</v>
      </c>
      <c r="G9" s="5">
        <v>2.33977</v>
      </c>
      <c r="H9" s="50" t="s">
        <v>84</v>
      </c>
      <c r="I9" s="26" t="s">
        <v>84</v>
      </c>
      <c r="J9" s="26" t="s">
        <v>84</v>
      </c>
      <c r="K9" s="5">
        <v>2.33977</v>
      </c>
      <c r="L9" s="35">
        <v>0</v>
      </c>
      <c r="M9" s="30">
        <f t="shared" si="1"/>
        <v>0</v>
      </c>
      <c r="N9" s="29">
        <v>0</v>
      </c>
      <c r="O9" s="30">
        <f t="shared" si="0"/>
        <v>0</v>
      </c>
      <c r="P9" s="4"/>
      <c r="Q9" s="4"/>
      <c r="R9" s="4" t="s">
        <v>88</v>
      </c>
    </row>
    <row r="10" ht="12" customHeight="1" spans="1:19">
      <c r="A10" s="33" t="s">
        <v>43</v>
      </c>
      <c r="B10" s="4" t="s">
        <v>44</v>
      </c>
      <c r="C10" s="8" t="s">
        <v>13</v>
      </c>
      <c r="D10" s="5">
        <v>12.816</v>
      </c>
      <c r="E10" s="48">
        <v>611.2314</v>
      </c>
      <c r="F10" s="8">
        <v>600</v>
      </c>
      <c r="G10" s="5">
        <v>12.816</v>
      </c>
      <c r="H10" s="50" t="s">
        <v>84</v>
      </c>
      <c r="I10" s="26" t="s">
        <v>84</v>
      </c>
      <c r="J10" s="26" t="s">
        <v>84</v>
      </c>
      <c r="K10" s="5">
        <v>12.816</v>
      </c>
      <c r="L10" s="35">
        <v>12.816</v>
      </c>
      <c r="M10" s="30">
        <f t="shared" si="1"/>
        <v>1</v>
      </c>
      <c r="N10" s="29">
        <v>600</v>
      </c>
      <c r="O10" s="30">
        <f t="shared" si="0"/>
        <v>1</v>
      </c>
      <c r="P10" s="4">
        <v>359.2884</v>
      </c>
      <c r="Q10" s="4">
        <v>0</v>
      </c>
      <c r="R10" s="4"/>
    </row>
    <row r="11" s="18" customFormat="1" ht="24" spans="1:19">
      <c r="A11" s="36"/>
      <c r="B11" s="37" t="s">
        <v>45</v>
      </c>
      <c r="C11" s="38" t="s">
        <v>13</v>
      </c>
      <c r="D11" s="39">
        <v>19.48895</v>
      </c>
      <c r="E11" s="51" t="s">
        <v>89</v>
      </c>
      <c r="F11" s="38">
        <v>850</v>
      </c>
      <c r="G11" s="41">
        <v>0</v>
      </c>
      <c r="H11" s="39">
        <v>19.48895</v>
      </c>
      <c r="I11" s="41" t="s">
        <v>84</v>
      </c>
      <c r="J11" s="41" t="s">
        <v>84</v>
      </c>
      <c r="K11" s="39">
        <v>19.48895</v>
      </c>
      <c r="L11" s="43">
        <v>0</v>
      </c>
      <c r="M11" s="44">
        <f t="shared" si="1"/>
        <v>0</v>
      </c>
      <c r="N11" s="45">
        <f>F11*M11</f>
        <v>0</v>
      </c>
      <c r="O11" s="44">
        <f t="shared" si="0"/>
        <v>0</v>
      </c>
      <c r="P11" s="37"/>
      <c r="R11" s="37"/>
      <c r="S11" s="46"/>
    </row>
    <row r="12" s="19" customFormat="1" ht="12" customHeight="1" spans="1:19">
      <c r="A12" s="52"/>
      <c r="B12" s="53" t="s">
        <v>46</v>
      </c>
      <c r="C12" s="54" t="s">
        <v>13</v>
      </c>
      <c r="D12" s="55">
        <v>9.2</v>
      </c>
      <c r="E12" s="56">
        <v>641.5344</v>
      </c>
      <c r="F12" s="54">
        <v>589</v>
      </c>
      <c r="G12" s="55">
        <v>9.2</v>
      </c>
      <c r="H12" s="57" t="s">
        <v>84</v>
      </c>
      <c r="I12" s="57" t="s">
        <v>84</v>
      </c>
      <c r="J12" s="57" t="s">
        <v>84</v>
      </c>
      <c r="K12" s="58">
        <v>9.2</v>
      </c>
      <c r="L12" s="35">
        <v>1.59388</v>
      </c>
      <c r="M12" s="59">
        <f t="shared" si="1"/>
        <v>0.173247826086957</v>
      </c>
      <c r="N12" s="29">
        <f>L12*48</f>
        <v>76.50624</v>
      </c>
      <c r="O12" s="59">
        <f t="shared" si="0"/>
        <v>0.129891748726655</v>
      </c>
      <c r="P12" s="53"/>
      <c r="Q12" s="60">
        <v>192.4603</v>
      </c>
      <c r="R12" s="53"/>
      <c r="S12" s="61"/>
    </row>
    <row r="13" s="18" customFormat="1" ht="12" customHeight="1" spans="1:19">
      <c r="A13" s="36"/>
      <c r="B13" s="37" t="s">
        <v>47</v>
      </c>
      <c r="C13" s="38" t="s">
        <v>13</v>
      </c>
      <c r="D13" s="39">
        <v>1.5672</v>
      </c>
      <c r="E13" s="62"/>
      <c r="F13" s="38">
        <v>52.3</v>
      </c>
      <c r="G13" s="41" t="s">
        <v>84</v>
      </c>
      <c r="H13" s="39">
        <v>1.5672</v>
      </c>
      <c r="I13" s="63" t="s">
        <v>84</v>
      </c>
      <c r="J13" s="63" t="s">
        <v>84</v>
      </c>
      <c r="K13" s="64">
        <v>1.5672</v>
      </c>
      <c r="L13" s="43">
        <f>0.33+0.165</f>
        <v>0.495</v>
      </c>
      <c r="M13" s="44">
        <f t="shared" si="1"/>
        <v>0.315849923430322</v>
      </c>
      <c r="N13" s="45">
        <f>L13*33</f>
        <v>16.335</v>
      </c>
      <c r="O13" s="44">
        <f t="shared" si="0"/>
        <v>0.312332695984704</v>
      </c>
      <c r="P13" s="37"/>
      <c r="Q13" s="65"/>
      <c r="R13" s="37"/>
      <c r="S13" s="46"/>
    </row>
    <row r="14" ht="12" customHeight="1" spans="1:19">
      <c r="A14" s="49"/>
      <c r="B14" s="4" t="s">
        <v>48</v>
      </c>
      <c r="C14" s="8" t="s">
        <v>13</v>
      </c>
      <c r="D14" s="5">
        <v>7.06978</v>
      </c>
      <c r="E14" s="48">
        <v>675.7402</v>
      </c>
      <c r="F14" s="8">
        <v>350</v>
      </c>
      <c r="G14" s="5">
        <v>7.06978</v>
      </c>
      <c r="H14" s="26" t="s">
        <v>84</v>
      </c>
      <c r="I14" s="66" t="s">
        <v>84</v>
      </c>
      <c r="J14" s="66" t="s">
        <v>84</v>
      </c>
      <c r="K14" s="5">
        <v>7.06978</v>
      </c>
      <c r="L14" s="5">
        <v>7.06978</v>
      </c>
      <c r="M14" s="30">
        <f t="shared" si="1"/>
        <v>1</v>
      </c>
      <c r="N14" s="29">
        <v>300</v>
      </c>
      <c r="O14" s="30">
        <f t="shared" si="0"/>
        <v>0.857142857142857</v>
      </c>
      <c r="P14" s="4"/>
      <c r="Q14" s="4"/>
      <c r="R14" s="4" t="s">
        <v>90</v>
      </c>
    </row>
    <row r="15" ht="12" customHeight="1" spans="1:19">
      <c r="A15" s="33" t="s">
        <v>49</v>
      </c>
      <c r="B15" s="4" t="s">
        <v>50</v>
      </c>
      <c r="C15" s="8" t="s">
        <v>13</v>
      </c>
      <c r="D15" s="5">
        <v>1.94873</v>
      </c>
      <c r="E15" s="5"/>
      <c r="F15" s="8">
        <v>128</v>
      </c>
      <c r="G15" s="26" t="s">
        <v>84</v>
      </c>
      <c r="H15" s="26" t="s">
        <v>84</v>
      </c>
      <c r="I15" s="5">
        <v>1.94873</v>
      </c>
      <c r="J15" s="26" t="s">
        <v>84</v>
      </c>
      <c r="K15" s="5">
        <v>1.94873</v>
      </c>
      <c r="L15" s="5">
        <v>1.94873</v>
      </c>
      <c r="M15" s="30">
        <f t="shared" si="1"/>
        <v>1</v>
      </c>
      <c r="N15" s="29">
        <f>F15*M15</f>
        <v>128</v>
      </c>
      <c r="O15" s="30">
        <f t="shared" si="0"/>
        <v>1</v>
      </c>
      <c r="P15" s="4"/>
      <c r="Q15" s="4"/>
      <c r="R15" s="4"/>
    </row>
    <row r="16" ht="12" customHeight="1" spans="1:19">
      <c r="A16" s="47"/>
      <c r="B16" s="4" t="s">
        <v>51</v>
      </c>
      <c r="C16" s="8" t="s">
        <v>13</v>
      </c>
      <c r="D16" s="67">
        <v>11.96892</v>
      </c>
      <c r="E16" s="68">
        <v>787.887</v>
      </c>
      <c r="F16" s="8">
        <v>765</v>
      </c>
      <c r="G16" s="26" t="s">
        <v>84</v>
      </c>
      <c r="H16" s="26" t="s">
        <v>84</v>
      </c>
      <c r="I16" s="67">
        <v>11.96892</v>
      </c>
      <c r="J16" s="26" t="s">
        <v>84</v>
      </c>
      <c r="K16" s="67">
        <v>11.96892</v>
      </c>
      <c r="L16" s="35">
        <v>11.07</v>
      </c>
      <c r="M16" s="30">
        <f t="shared" si="1"/>
        <v>0.924895479291365</v>
      </c>
      <c r="N16" s="29">
        <v>713</v>
      </c>
      <c r="O16" s="30">
        <f t="shared" si="0"/>
        <v>0.93202614379085</v>
      </c>
      <c r="P16" s="4"/>
      <c r="Q16" s="4"/>
      <c r="R16" s="4" t="s">
        <v>91</v>
      </c>
    </row>
    <row r="17" ht="12" customHeight="1" spans="1:18">
      <c r="A17" s="47"/>
      <c r="B17" s="4" t="s">
        <v>52</v>
      </c>
      <c r="C17" s="8" t="s">
        <v>13</v>
      </c>
      <c r="D17" s="5">
        <v>2.7006</v>
      </c>
      <c r="E17" s="5"/>
      <c r="F17" s="8">
        <v>163</v>
      </c>
      <c r="G17" s="26" t="s">
        <v>84</v>
      </c>
      <c r="H17" s="26" t="s">
        <v>84</v>
      </c>
      <c r="I17" s="5">
        <v>2.7006</v>
      </c>
      <c r="J17" s="26" t="s">
        <v>84</v>
      </c>
      <c r="K17" s="5">
        <v>2.7006</v>
      </c>
      <c r="L17" s="35">
        <v>0</v>
      </c>
      <c r="M17" s="30">
        <f t="shared" si="1"/>
        <v>0</v>
      </c>
      <c r="N17" s="29">
        <f>F17*M17</f>
        <v>0</v>
      </c>
      <c r="O17" s="30">
        <f t="shared" si="0"/>
        <v>0</v>
      </c>
      <c r="P17" s="4"/>
      <c r="Q17" s="4"/>
      <c r="R17" s="4"/>
    </row>
    <row r="18" ht="12" customHeight="1" spans="1:18">
      <c r="A18" s="47"/>
      <c r="B18" s="4" t="s">
        <v>53</v>
      </c>
      <c r="C18" s="8" t="s">
        <v>13</v>
      </c>
      <c r="D18" s="5">
        <v>8.42017</v>
      </c>
      <c r="E18" s="48">
        <v>759.0541</v>
      </c>
      <c r="F18" s="8">
        <v>566.9</v>
      </c>
      <c r="G18" s="26" t="s">
        <v>84</v>
      </c>
      <c r="H18" s="26" t="s">
        <v>84</v>
      </c>
      <c r="I18" s="5">
        <v>8.42017</v>
      </c>
      <c r="J18" s="26" t="s">
        <v>84</v>
      </c>
      <c r="K18" s="5">
        <v>8.42017</v>
      </c>
      <c r="L18" s="35">
        <v>10.96694</v>
      </c>
      <c r="M18" s="30">
        <f t="shared" si="1"/>
        <v>1.30246063915574</v>
      </c>
      <c r="N18" s="29">
        <v>759.05</v>
      </c>
      <c r="O18" s="30">
        <f t="shared" si="0"/>
        <v>1.33894866819545</v>
      </c>
      <c r="P18" s="4"/>
      <c r="Q18" s="4"/>
      <c r="R18" s="4" t="s">
        <v>92</v>
      </c>
    </row>
    <row r="19" spans="1:18">
      <c r="A19" s="47"/>
      <c r="B19" s="69" t="s">
        <v>93</v>
      </c>
      <c r="C19" s="8" t="s">
        <v>13</v>
      </c>
      <c r="D19" s="28">
        <v>15</v>
      </c>
      <c r="E19" s="8" t="s">
        <v>84</v>
      </c>
      <c r="F19" s="26">
        <v>15</v>
      </c>
      <c r="G19" s="26" t="s">
        <v>84</v>
      </c>
      <c r="H19" s="26">
        <v>15</v>
      </c>
      <c r="I19" s="26" t="s">
        <v>84</v>
      </c>
      <c r="J19" s="26" t="s">
        <v>84</v>
      </c>
      <c r="K19" s="28">
        <v>15</v>
      </c>
      <c r="L19" s="35">
        <v>1.2</v>
      </c>
      <c r="M19" s="30">
        <f t="shared" si="1"/>
        <v>0.08</v>
      </c>
      <c r="N19" s="30" t="s">
        <v>84</v>
      </c>
      <c r="O19" s="70" t="s">
        <v>84</v>
      </c>
      <c r="P19" s="33"/>
      <c r="Q19" s="33"/>
      <c r="R19" s="4"/>
    </row>
    <row r="20" spans="1:18">
      <c r="A20" s="33" t="s">
        <v>55</v>
      </c>
      <c r="B20" s="69" t="s">
        <v>56</v>
      </c>
      <c r="C20" s="8" t="s">
        <v>13</v>
      </c>
      <c r="D20" s="5">
        <v>2</v>
      </c>
      <c r="E20" s="71"/>
      <c r="F20" s="72">
        <v>511</v>
      </c>
      <c r="G20" s="26">
        <v>2</v>
      </c>
      <c r="H20" s="26" t="s">
        <v>84</v>
      </c>
      <c r="I20" s="26" t="s">
        <v>84</v>
      </c>
      <c r="J20" s="66" t="s">
        <v>84</v>
      </c>
      <c r="K20" s="28">
        <v>2</v>
      </c>
      <c r="L20" s="35">
        <v>2</v>
      </c>
      <c r="M20" s="30">
        <f t="shared" si="1"/>
        <v>1</v>
      </c>
      <c r="N20" s="73">
        <v>511</v>
      </c>
      <c r="O20" s="70">
        <f t="shared" ref="O20:O23" si="3">N20/F20</f>
        <v>1</v>
      </c>
      <c r="P20" s="33">
        <v>4671800</v>
      </c>
      <c r="Q20" s="33">
        <v>4438210</v>
      </c>
      <c r="R20" s="4"/>
    </row>
    <row r="21" ht="17" customHeight="1" spans="1:18">
      <c r="A21" s="49"/>
      <c r="B21" s="69" t="s">
        <v>57</v>
      </c>
      <c r="C21" s="8" t="s">
        <v>13</v>
      </c>
      <c r="D21" s="5">
        <v>9</v>
      </c>
      <c r="E21" s="40"/>
      <c r="F21" s="74"/>
      <c r="G21" s="26" t="s">
        <v>84</v>
      </c>
      <c r="H21" s="26">
        <v>9</v>
      </c>
      <c r="I21" s="26" t="s">
        <v>84</v>
      </c>
      <c r="J21" s="26" t="s">
        <v>84</v>
      </c>
      <c r="K21" s="5">
        <v>9</v>
      </c>
      <c r="L21" s="5">
        <v>7</v>
      </c>
      <c r="M21" s="30">
        <f t="shared" si="1"/>
        <v>0.777777777777778</v>
      </c>
      <c r="N21" s="75"/>
      <c r="O21" s="76"/>
      <c r="P21" s="49"/>
      <c r="Q21" s="49"/>
      <c r="R21" s="4" t="s">
        <v>94</v>
      </c>
    </row>
    <row r="22" ht="36" spans="1:18">
      <c r="A22" s="4" t="s">
        <v>58</v>
      </c>
      <c r="B22" s="4" t="s">
        <v>59</v>
      </c>
      <c r="C22" s="8" t="s">
        <v>13</v>
      </c>
      <c r="D22" s="5">
        <v>0.76096</v>
      </c>
      <c r="E22" s="5"/>
      <c r="F22" s="8">
        <f>D22*60</f>
        <v>45.6576</v>
      </c>
      <c r="G22" s="26" t="s">
        <v>84</v>
      </c>
      <c r="H22" s="26" t="s">
        <v>84</v>
      </c>
      <c r="I22" s="5">
        <f>D22</f>
        <v>0.76096</v>
      </c>
      <c r="J22" s="66" t="s">
        <v>84</v>
      </c>
      <c r="K22" s="5">
        <f>I22</f>
        <v>0.76096</v>
      </c>
      <c r="L22" s="5">
        <f>K22</f>
        <v>0.76096</v>
      </c>
      <c r="M22" s="30">
        <f t="shared" si="1"/>
        <v>1</v>
      </c>
      <c r="N22" s="29">
        <f>F22</f>
        <v>45.6576</v>
      </c>
      <c r="O22" s="30">
        <f t="shared" si="3"/>
        <v>1</v>
      </c>
      <c r="P22" s="4"/>
      <c r="Q22" s="4"/>
      <c r="R22" s="4"/>
    </row>
    <row r="23" ht="12" customHeight="1" spans="1:18">
      <c r="A23" s="77" t="s">
        <v>27</v>
      </c>
      <c r="B23" s="78"/>
      <c r="C23" s="69"/>
      <c r="D23" s="8">
        <f t="shared" ref="D23:G23" si="4">SUM(D3:D20)</f>
        <v>196.82102</v>
      </c>
      <c r="E23" s="8"/>
      <c r="F23" s="8">
        <f t="shared" si="4"/>
        <v>26311.2</v>
      </c>
      <c r="G23" s="26">
        <f t="shared" si="4"/>
        <v>68.38585</v>
      </c>
      <c r="H23" s="26">
        <f>SUM(H3:H21)</f>
        <v>59.45615</v>
      </c>
      <c r="I23" s="26">
        <f t="shared" ref="I23:L23" si="5">SUM(I3:I20)</f>
        <v>25.03842</v>
      </c>
      <c r="J23" s="26">
        <f t="shared" si="5"/>
        <v>52.9406</v>
      </c>
      <c r="K23" s="28">
        <f t="shared" si="5"/>
        <v>196.82012</v>
      </c>
      <c r="L23" s="10">
        <f t="shared" si="5"/>
        <v>129.55863</v>
      </c>
      <c r="M23" s="30"/>
      <c r="N23" s="29">
        <f>SUM(N3:N20)</f>
        <v>21446.1440257422</v>
      </c>
      <c r="O23" s="30">
        <f t="shared" si="3"/>
        <v>0.815095625655318</v>
      </c>
      <c r="P23" s="4"/>
      <c r="Q23" s="4"/>
      <c r="R23" s="4"/>
    </row>
    <row r="24" spans="1:18">
      <c r="A24" s="4" t="s">
        <v>95</v>
      </c>
      <c r="B24" s="79"/>
      <c r="C24" s="79"/>
      <c r="D24" s="79"/>
      <c r="E24" s="79"/>
      <c r="F24" s="12"/>
      <c r="G24" s="12">
        <f>(L4+L6+L10+L11+L12+L14+L20)/G23</f>
        <v>0.485183119022429</v>
      </c>
      <c r="H24" s="12">
        <f>(L5+L8)/H23</f>
        <v>0.119415737480479</v>
      </c>
      <c r="I24" s="12">
        <f>(L16+L15+L17+L18)/I23</f>
        <v>0.957954615347134</v>
      </c>
      <c r="J24" s="12">
        <f>L3/K3</f>
        <v>0.790093474426808</v>
      </c>
      <c r="K24" s="12">
        <f>L23/K23</f>
        <v>0.658259074326344</v>
      </c>
      <c r="L24" s="79"/>
      <c r="M24" s="79"/>
      <c r="N24" s="79"/>
      <c r="O24" s="80"/>
      <c r="P24" s="80"/>
      <c r="Q24" s="80"/>
      <c r="R24" s="80"/>
    </row>
    <row r="25" spans="1:18">
      <c r="A25" s="81" t="s">
        <v>96</v>
      </c>
      <c r="B25" s="81"/>
      <c r="C25" s="81"/>
      <c r="D25" s="81"/>
      <c r="E25" s="81"/>
      <c r="F25" s="81"/>
      <c r="G25" s="81"/>
      <c r="H25" s="81"/>
      <c r="I25" s="81"/>
    </row>
  </sheetData>
  <mergeCells count="19">
    <mergeCell ref="A1:O1"/>
    <mergeCell ref="A2:B2"/>
    <mergeCell ref="A23:C23"/>
    <mergeCell ref="A24:D24"/>
    <mergeCell ref="K24:M24"/>
    <mergeCell ref="A25:I25"/>
    <mergeCell ref="A4:A9"/>
    <mergeCell ref="A10:A14"/>
    <mergeCell ref="A15:A19"/>
    <mergeCell ref="A20:A21"/>
    <mergeCell ref="E4:E5"/>
    <mergeCell ref="E7:E8"/>
    <mergeCell ref="E12:E13"/>
    <mergeCell ref="F20:F21"/>
    <mergeCell ref="N20:N21"/>
    <mergeCell ref="O20:O21"/>
    <mergeCell ref="P20:P21"/>
    <mergeCell ref="Q12:Q13"/>
    <mergeCell ref="Q20:Q2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145" zoomScaleNormal="145" workbookViewId="0">
      <selection activeCell="H26" sqref="H26"/>
    </sheetView>
  </sheetViews>
  <sheetFormatPr defaultColWidth="8.66666666666667" defaultRowHeight="14"/>
  <cols>
    <col min="1" max="11" width="8.66666666666667" style="1"/>
    <col min="12" max="12" width="11.3333333333333" style="1" customWidth="1"/>
    <col min="13" max="13" width="10.5" style="1"/>
    <col min="14" max="16384" width="8.66666666666667" style="1"/>
  </cols>
  <sheetData>
    <row r="1" ht="23" customHeight="1" spans="1:13">
      <c r="A1" s="2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" spans="1:13">
      <c r="A2" s="4" t="s">
        <v>70</v>
      </c>
      <c r="B2" s="4"/>
      <c r="C2" s="4" t="s">
        <v>2</v>
      </c>
      <c r="D2" s="4" t="s">
        <v>98</v>
      </c>
      <c r="E2" s="5" t="s">
        <v>99</v>
      </c>
      <c r="F2" s="4" t="s">
        <v>72</v>
      </c>
      <c r="G2" s="4" t="s">
        <v>73</v>
      </c>
      <c r="H2" s="4" t="s">
        <v>74</v>
      </c>
      <c r="I2" s="4" t="s">
        <v>76</v>
      </c>
      <c r="J2" s="4" t="s">
        <v>77</v>
      </c>
      <c r="K2" s="4" t="s">
        <v>78</v>
      </c>
      <c r="L2" s="4" t="s">
        <v>79</v>
      </c>
      <c r="M2" s="4" t="s">
        <v>80</v>
      </c>
    </row>
    <row r="3" ht="24" spans="1:13">
      <c r="A3" s="4" t="s">
        <v>9</v>
      </c>
      <c r="B3" s="4" t="s">
        <v>10</v>
      </c>
      <c r="C3" s="6" t="s">
        <v>100</v>
      </c>
      <c r="D3" s="7">
        <v>4867.2</v>
      </c>
      <c r="E3" s="8">
        <v>19034</v>
      </c>
      <c r="F3" s="9" t="s">
        <v>84</v>
      </c>
      <c r="G3" s="9" t="s">
        <v>84</v>
      </c>
      <c r="H3" s="9" t="s">
        <v>84</v>
      </c>
      <c r="I3" s="10">
        <v>4867.2</v>
      </c>
      <c r="J3" s="11">
        <v>4538.5</v>
      </c>
      <c r="K3" s="12">
        <f t="shared" ref="K3:K9" si="0">J3/D3</f>
        <v>0.932466305062459</v>
      </c>
      <c r="L3" s="10">
        <v>391.282239</v>
      </c>
      <c r="M3" s="12">
        <f>(L3+L4+L5+L6+L7+L8+L9)/E3</f>
        <v>0.849860921810562</v>
      </c>
    </row>
    <row r="4" spans="1:13">
      <c r="A4" s="4"/>
      <c r="B4" s="4" t="s">
        <v>12</v>
      </c>
      <c r="C4" s="13" t="s">
        <v>13</v>
      </c>
      <c r="D4" s="14">
        <v>80.31391</v>
      </c>
      <c r="E4" s="8"/>
      <c r="F4" s="9" t="s">
        <v>84</v>
      </c>
      <c r="G4" s="9" t="s">
        <v>84</v>
      </c>
      <c r="H4" s="9" t="s">
        <v>84</v>
      </c>
      <c r="I4" s="10">
        <v>80.31391</v>
      </c>
      <c r="J4" s="11">
        <v>79.11382</v>
      </c>
      <c r="K4" s="12">
        <f t="shared" si="0"/>
        <v>0.985057507472865</v>
      </c>
      <c r="L4" s="10">
        <v>5561.701546</v>
      </c>
      <c r="M4" s="12"/>
    </row>
    <row r="5" ht="24" spans="1:13">
      <c r="A5" s="4"/>
      <c r="B5" s="4" t="s">
        <v>14</v>
      </c>
      <c r="C5" s="13" t="s">
        <v>13</v>
      </c>
      <c r="D5" s="15">
        <v>52.9406</v>
      </c>
      <c r="E5" s="8"/>
      <c r="F5" s="9" t="s">
        <v>84</v>
      </c>
      <c r="G5" s="9" t="s">
        <v>84</v>
      </c>
      <c r="H5" s="9" t="s">
        <v>84</v>
      </c>
      <c r="I5" s="10">
        <v>52.9406</v>
      </c>
      <c r="J5" s="11">
        <v>44.7983</v>
      </c>
      <c r="K5" s="12">
        <f t="shared" si="0"/>
        <v>0.846199325281542</v>
      </c>
      <c r="L5" s="10">
        <v>8534.972116</v>
      </c>
      <c r="M5" s="12"/>
    </row>
    <row r="6" ht="24" spans="1:13">
      <c r="A6" s="4"/>
      <c r="B6" s="4" t="s">
        <v>15</v>
      </c>
      <c r="C6" s="13" t="s">
        <v>13</v>
      </c>
      <c r="D6" s="15">
        <v>51.416042</v>
      </c>
      <c r="E6" s="8"/>
      <c r="F6" s="9" t="s">
        <v>84</v>
      </c>
      <c r="G6" s="9" t="s">
        <v>84</v>
      </c>
      <c r="H6" s="9" t="s">
        <v>84</v>
      </c>
      <c r="I6" s="10">
        <v>51.416042</v>
      </c>
      <c r="J6" s="11">
        <v>47.200875</v>
      </c>
      <c r="K6" s="12">
        <f t="shared" si="0"/>
        <v>0.918018446460737</v>
      </c>
      <c r="L6" s="10">
        <v>1173.4137525</v>
      </c>
      <c r="M6" s="12"/>
    </row>
    <row r="7" spans="1:13">
      <c r="A7" s="4"/>
      <c r="B7" s="4" t="s">
        <v>16</v>
      </c>
      <c r="C7" s="13" t="s">
        <v>13</v>
      </c>
      <c r="D7" s="16">
        <v>3.7603</v>
      </c>
      <c r="E7" s="8"/>
      <c r="F7" s="9" t="s">
        <v>84</v>
      </c>
      <c r="G7" s="9" t="s">
        <v>84</v>
      </c>
      <c r="H7" s="9" t="s">
        <v>84</v>
      </c>
      <c r="I7" s="10">
        <v>3.7603</v>
      </c>
      <c r="J7" s="11">
        <v>0.6539</v>
      </c>
      <c r="K7" s="12">
        <f t="shared" si="0"/>
        <v>0.173895699811185</v>
      </c>
      <c r="L7" s="10">
        <v>169.094806</v>
      </c>
      <c r="M7" s="12"/>
    </row>
    <row r="8" ht="24" spans="1:13">
      <c r="A8" s="4"/>
      <c r="B8" s="4" t="s">
        <v>17</v>
      </c>
      <c r="C8" s="6" t="s">
        <v>100</v>
      </c>
      <c r="D8" s="17">
        <v>3989.96</v>
      </c>
      <c r="E8" s="8"/>
      <c r="F8" s="9" t="s">
        <v>84</v>
      </c>
      <c r="G8" s="9" t="s">
        <v>84</v>
      </c>
      <c r="H8" s="9" t="s">
        <v>84</v>
      </c>
      <c r="I8" s="10">
        <v>3989.96</v>
      </c>
      <c r="J8" s="11">
        <v>3654.96118012422</v>
      </c>
      <c r="K8" s="12">
        <f t="shared" si="0"/>
        <v>0.916039554312379</v>
      </c>
      <c r="L8" s="10">
        <v>242.323926242236</v>
      </c>
      <c r="M8" s="12"/>
    </row>
    <row r="9" spans="1:13">
      <c r="A9" s="4"/>
      <c r="B9" s="4" t="s">
        <v>18</v>
      </c>
      <c r="C9" s="6" t="s">
        <v>100</v>
      </c>
      <c r="D9" s="17">
        <v>548.3</v>
      </c>
      <c r="E9" s="8"/>
      <c r="F9" s="9" t="s">
        <v>84</v>
      </c>
      <c r="G9" s="9" t="s">
        <v>84</v>
      </c>
      <c r="H9" s="9" t="s">
        <v>84</v>
      </c>
      <c r="I9" s="10">
        <v>548.3</v>
      </c>
      <c r="J9" s="11">
        <v>404</v>
      </c>
      <c r="K9" s="12">
        <f t="shared" si="0"/>
        <v>0.736822907167609</v>
      </c>
      <c r="L9" s="10">
        <v>103.4644</v>
      </c>
      <c r="M9" s="12"/>
    </row>
  </sheetData>
  <mergeCells count="5">
    <mergeCell ref="A1:M1"/>
    <mergeCell ref="A2:B2"/>
    <mergeCell ref="A3:A9"/>
    <mergeCell ref="E3:E9"/>
    <mergeCell ref="M3:M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数据分析-第21期</vt:lpstr>
      <vt:lpstr>个项目工程量汇总8.31</vt:lpstr>
      <vt:lpstr>大新项目分项工程量8.31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白宏光</cp:lastModifiedBy>
  <dcterms:created xsi:type="dcterms:W3CDTF">2026-08-23T22:56:00Z</dcterms:created>
  <dcterms:modified xsi:type="dcterms:W3CDTF">2026-09-05T07:13:27Z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345884213CB34517A895969F98C087BB_11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